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Ex1.xml" ContentType="application/vnd.ms-office.chartex+xml"/>
  <Override PartName="/xl/charts/style20.xml" ContentType="application/vnd.ms-office.chartstyle+xml"/>
  <Override PartName="/xl/charts/colors20.xml" ContentType="application/vnd.ms-office.chartcolorstyle+xml"/>
  <Override PartName="/xl/charts/chart20.xml" ContentType="application/vnd.openxmlformats-officedocument.drawingml.chart+xml"/>
  <Override PartName="/xl/charts/style21.xml" ContentType="application/vnd.ms-office.chartstyle+xml"/>
  <Override PartName="/xl/charts/colors21.xml" ContentType="application/vnd.ms-office.chartcolorstyle+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charts/chart24.xml" ContentType="application/vnd.openxmlformats-officedocument.drawingml.chart+xml"/>
  <Override PartName="/xl/charts/style25.xml" ContentType="application/vnd.ms-office.chartstyle+xml"/>
  <Override PartName="/xl/charts/colors25.xml" ContentType="application/vnd.ms-office.chartcolorstyle+xml"/>
  <Override PartName="/xl/charts/chart25.xml" ContentType="application/vnd.openxmlformats-officedocument.drawingml.chart+xml"/>
  <Override PartName="/xl/charts/style26.xml" ContentType="application/vnd.ms-office.chartstyle+xml"/>
  <Override PartName="/xl/charts/colors26.xml" ContentType="application/vnd.ms-office.chartcolorstyle+xml"/>
  <Override PartName="/xl/charts/chart26.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8.xml" ContentType="application/vnd.openxmlformats-officedocument.drawing+xml"/>
  <Override PartName="/xl/charts/chart27.xml" ContentType="application/vnd.openxmlformats-officedocument.drawingml.chart+xml"/>
  <Override PartName="/xl/charts/style28.xml" ContentType="application/vnd.ms-office.chartstyle+xml"/>
  <Override PartName="/xl/charts/colors28.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mc:AlternateContent xmlns:mc="http://schemas.openxmlformats.org/markup-compatibility/2006">
    <mc:Choice Requires="x15">
      <x15ac:absPath xmlns:x15ac="http://schemas.microsoft.com/office/spreadsheetml/2010/11/ac" url="C:\Users\Renate.Kundzina\Documents\2016.gads\Pārskati\SPSIL\"/>
    </mc:Choice>
  </mc:AlternateContent>
  <bookViews>
    <workbookView xWindow="0" yWindow="0" windowWidth="14295" windowHeight="12660" firstSheet="12" activeTab="14"/>
  </bookViews>
  <sheets>
    <sheet name="SPSIL_2015_gads" sheetId="22" r:id="rId1"/>
    <sheet name="Satura_rādītājs_metodoloģija" sheetId="20" r:id="rId2"/>
    <sheet name="I_Kopā_2015" sheetId="1" r:id="rId3"/>
    <sheet name="II_Dinamika_sps_skaits_kopā_sum" sheetId="2" r:id="rId4"/>
    <sheet name="II_Kopējā_dinamika" sheetId="8" r:id="rId5"/>
    <sheet name="III_Virs_ES_Tab_2012_2015" sheetId="10" r:id="rId6"/>
    <sheet name="III_Virs_ES_iep_veidi_Tab_Din" sheetId="12" r:id="rId7"/>
    <sheet name="III_Virs_ES_procedūras_Tab" sheetId="19" r:id="rId8"/>
    <sheet name="III_Virs_ES_līgumu_vis.vien_Din" sheetId="11" r:id="rId9"/>
    <sheet name="III_Virs_ES_CPV_kodu_sadalījums" sheetId="16" r:id="rId10"/>
    <sheet name="III_Virs_ES_ārvalstnieki_Tab" sheetId="14" r:id="rId11"/>
    <sheet name="III_Virs_ES_ārvalstnieki_Din" sheetId="15" r:id="rId12"/>
    <sheet name="IV_Zem_Tab" sheetId="17" r:id="rId13"/>
    <sheet name="IV_Zem_Din" sheetId="18" r:id="rId14"/>
    <sheet name="V_Izņēmumi_Tab" sheetId="7" r:id="rId15"/>
    <sheet name="V_Izņēmumi_Din" sheetId="9" r:id="rId16"/>
    <sheet name="Duālo_pasūtītāju_saraksts" sheetId="6" r:id="rId17"/>
    <sheet name="Virs_ES_saraksts" sheetId="13" r:id="rId18"/>
    <sheet name="Secinājumi" sheetId="21" r:id="rId19"/>
  </sheets>
  <definedNames>
    <definedName name="_xlnm._FilterDatabase" localSheetId="10" hidden="1">III_Virs_ES_ārvalstnieki_Tab!$A$3:$L$45</definedName>
    <definedName name="_xlnm._FilterDatabase" localSheetId="5" hidden="1">III_Virs_ES_Tab_2012_2015!$A$4:$AM$24</definedName>
    <definedName name="_xlchart.v1.0" hidden="1">III_Virs_ES_ārvalstnieki_Din!$A$42:$B$62</definedName>
    <definedName name="_xlchart.v1.1" hidden="1">III_Virs_ES_ārvalstnieki_Din!$C$42:$C$62</definedName>
    <definedName name="_xlchart.v1.2" hidden="1">III_Virs_ES_ārvalstnieki_Din!$D$42:$D$62</definedName>
    <definedName name="_xlchart.v3.0" hidden="1">III_Virs_ES_ārvalstnieki_Din!$A$42:$B$62</definedName>
    <definedName name="_xlchart.v3.1" hidden="1">III_Virs_ES_ārvalstnieki_Din!$C$42:$C$62</definedName>
    <definedName name="_xlchart.v3.2" hidden="1">III_Virs_ES_ārvalstnieki_Din!$D$42:$D$62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 r="M40" i="1"/>
  <c r="M39" i="1"/>
  <c r="M38" i="1"/>
  <c r="L38" i="1"/>
  <c r="K38" i="1"/>
  <c r="J38" i="1"/>
  <c r="F46" i="1"/>
  <c r="G207" i="8"/>
  <c r="F207" i="8"/>
  <c r="E207" i="8"/>
  <c r="D207" i="8"/>
  <c r="C207" i="8"/>
  <c r="B207" i="8"/>
  <c r="B114" i="8"/>
  <c r="B115" i="8"/>
  <c r="B116" i="8"/>
  <c r="B117" i="8"/>
  <c r="B118" i="8"/>
  <c r="C114" i="8"/>
  <c r="C115" i="8"/>
  <c r="C116" i="8"/>
  <c r="C117" i="8"/>
  <c r="C118" i="8"/>
  <c r="B60" i="8" l="1"/>
  <c r="B61" i="8"/>
  <c r="B62" i="8"/>
  <c r="C60" i="8"/>
  <c r="C61" i="8"/>
  <c r="C62" i="8"/>
  <c r="AG5" i="10" l="1"/>
  <c r="AC5" i="10"/>
  <c r="Y5" i="10"/>
  <c r="U5" i="10"/>
  <c r="Q5" i="10"/>
  <c r="M5" i="10"/>
  <c r="I5" i="10"/>
  <c r="E5" i="10"/>
  <c r="AE5" i="10"/>
  <c r="AA5" i="10"/>
  <c r="W5" i="10"/>
  <c r="S5" i="10"/>
  <c r="O5" i="10"/>
  <c r="K5" i="10"/>
  <c r="G5" i="10"/>
  <c r="C5" i="10"/>
  <c r="AE10" i="10"/>
  <c r="AG10" i="10"/>
  <c r="AC10" i="10"/>
  <c r="AA10" i="10"/>
  <c r="K10" i="10"/>
  <c r="O10" i="10"/>
  <c r="S10" i="10"/>
  <c r="W10" i="10"/>
  <c r="Y10" i="10"/>
  <c r="U10" i="10"/>
  <c r="Q10" i="10"/>
  <c r="M10" i="10"/>
  <c r="I10" i="10"/>
  <c r="G10" i="10"/>
  <c r="C10" i="10"/>
  <c r="E10" i="10"/>
  <c r="E46" i="1" l="1"/>
  <c r="D46" i="1"/>
  <c r="C46" i="1"/>
  <c r="B46" i="1"/>
  <c r="L45" i="1"/>
  <c r="K45" i="1"/>
  <c r="J45" i="1"/>
  <c r="K44" i="1"/>
  <c r="J44" i="1"/>
  <c r="J43" i="1"/>
  <c r="K43" i="1"/>
  <c r="L43" i="1"/>
  <c r="K42" i="1"/>
  <c r="J42" i="1"/>
  <c r="K41" i="1"/>
  <c r="K40" i="1"/>
  <c r="K39" i="1"/>
  <c r="G29" i="1"/>
  <c r="G28" i="1"/>
  <c r="G27" i="1"/>
  <c r="G26" i="1"/>
  <c r="G25" i="1"/>
  <c r="G24" i="1"/>
  <c r="G23" i="1"/>
  <c r="E29" i="1"/>
  <c r="E28" i="1"/>
  <c r="E27" i="1"/>
  <c r="E26" i="1"/>
  <c r="E25" i="1"/>
  <c r="E24" i="1"/>
  <c r="E23" i="1"/>
  <c r="C29" i="1"/>
  <c r="C28" i="1"/>
  <c r="C27" i="1"/>
  <c r="C26" i="1"/>
  <c r="C25" i="1"/>
  <c r="C24" i="1"/>
  <c r="C23" i="1"/>
  <c r="H22" i="1"/>
  <c r="C22" i="1" s="1"/>
  <c r="D30" i="1"/>
  <c r="B30" i="1"/>
  <c r="G46" i="1" l="1"/>
  <c r="K46" i="1" s="1"/>
  <c r="E22" i="1"/>
  <c r="G22" i="1"/>
  <c r="H30" i="1"/>
  <c r="M41" i="1"/>
  <c r="L41" i="1"/>
  <c r="L39" i="1"/>
  <c r="L40" i="1"/>
  <c r="J41" i="1"/>
  <c r="J39" i="1"/>
  <c r="J40" i="1"/>
  <c r="J46" i="1"/>
  <c r="L42" i="1"/>
  <c r="L44" i="1"/>
  <c r="D162" i="12"/>
  <c r="C162" i="12"/>
  <c r="B162" i="12"/>
  <c r="D161" i="12"/>
  <c r="C161" i="12"/>
  <c r="B161" i="12"/>
  <c r="D160" i="12"/>
  <c r="C160" i="12"/>
  <c r="B160" i="12"/>
  <c r="D159" i="12"/>
  <c r="C159" i="12"/>
  <c r="B159" i="12"/>
  <c r="D158" i="12"/>
  <c r="C158" i="12"/>
  <c r="B158" i="12"/>
  <c r="D157" i="12"/>
  <c r="C157" i="12"/>
  <c r="B157" i="12"/>
  <c r="D156" i="12"/>
  <c r="C156" i="12"/>
  <c r="B156" i="12"/>
  <c r="B155" i="12"/>
  <c r="C155" i="12"/>
  <c r="D155" i="12"/>
  <c r="C148" i="12"/>
  <c r="D148" i="12" s="1"/>
  <c r="C147" i="12"/>
  <c r="D147" i="12" s="1"/>
  <c r="C146" i="12"/>
  <c r="D146" i="12" s="1"/>
  <c r="C145" i="12"/>
  <c r="D145" i="12" s="1"/>
  <c r="C144" i="12"/>
  <c r="D144" i="12" s="1"/>
  <c r="C143" i="12"/>
  <c r="D143" i="12" s="1"/>
  <c r="C142" i="12"/>
  <c r="D142" i="12" s="1"/>
  <c r="C141" i="12"/>
  <c r="D141" i="12" s="1"/>
  <c r="C30" i="1" l="1"/>
  <c r="E30" i="1"/>
  <c r="G30" i="1"/>
  <c r="I46" i="1"/>
  <c r="M46" i="1" s="1"/>
  <c r="H46" i="1"/>
  <c r="L46" i="1" s="1"/>
  <c r="F135" i="12"/>
  <c r="G133" i="12" s="1"/>
  <c r="D135" i="12"/>
  <c r="E134" i="12" s="1"/>
  <c r="B135" i="12"/>
  <c r="C132" i="12" s="1"/>
  <c r="G118" i="12"/>
  <c r="E118" i="12"/>
  <c r="C118" i="12"/>
  <c r="G117" i="12"/>
  <c r="E117" i="12"/>
  <c r="C117" i="12"/>
  <c r="G116" i="12"/>
  <c r="E116" i="12"/>
  <c r="C116" i="12"/>
  <c r="G115" i="12"/>
  <c r="E115" i="12"/>
  <c r="C115" i="12"/>
  <c r="G114" i="12"/>
  <c r="E114" i="12"/>
  <c r="C114" i="12"/>
  <c r="G113" i="12"/>
  <c r="E113" i="12"/>
  <c r="C113" i="12"/>
  <c r="G112" i="12"/>
  <c r="E112" i="12"/>
  <c r="C112" i="12"/>
  <c r="G111" i="12"/>
  <c r="E111" i="12"/>
  <c r="C111" i="12"/>
  <c r="F119" i="12"/>
  <c r="D119" i="12"/>
  <c r="B119" i="12"/>
  <c r="H135" i="12"/>
  <c r="H119" i="12"/>
  <c r="I91" i="12"/>
  <c r="J91" i="12" s="1"/>
  <c r="I90" i="12"/>
  <c r="J90" i="12" s="1"/>
  <c r="I89" i="12"/>
  <c r="J89" i="12" s="1"/>
  <c r="G90" i="12"/>
  <c r="G91" i="12"/>
  <c r="G89" i="12"/>
  <c r="D90" i="12"/>
  <c r="D91" i="12"/>
  <c r="D89" i="12"/>
  <c r="F92" i="12"/>
  <c r="E92" i="12"/>
  <c r="C92" i="12"/>
  <c r="B92" i="12"/>
  <c r="I67" i="12"/>
  <c r="J67" i="12" s="1"/>
  <c r="I66" i="12"/>
  <c r="J66" i="12" s="1"/>
  <c r="I65" i="12"/>
  <c r="J65" i="12" s="1"/>
  <c r="G67" i="12"/>
  <c r="G66" i="12"/>
  <c r="G65" i="12"/>
  <c r="F68" i="12"/>
  <c r="E68" i="12"/>
  <c r="D67" i="12"/>
  <c r="D66" i="12"/>
  <c r="D65" i="12"/>
  <c r="I92" i="12" l="1"/>
  <c r="C149" i="12"/>
  <c r="D149" i="12" s="1"/>
  <c r="E119" i="12"/>
  <c r="G127" i="12"/>
  <c r="G134" i="12"/>
  <c r="G130" i="12"/>
  <c r="G119" i="12"/>
  <c r="E127" i="12"/>
  <c r="G131" i="12"/>
  <c r="E131" i="12"/>
  <c r="C133" i="12"/>
  <c r="E128" i="12"/>
  <c r="C130" i="12"/>
  <c r="C134" i="12"/>
  <c r="E129" i="12"/>
  <c r="E133" i="12"/>
  <c r="G128" i="12"/>
  <c r="G132" i="12"/>
  <c r="C119" i="12"/>
  <c r="C129" i="12"/>
  <c r="E132" i="12"/>
  <c r="C127" i="12"/>
  <c r="C131" i="12"/>
  <c r="E130" i="12"/>
  <c r="G129" i="12"/>
  <c r="C128" i="12"/>
  <c r="G68" i="12"/>
  <c r="D92" i="12"/>
  <c r="J92" i="12"/>
  <c r="G92" i="12"/>
  <c r="C68" i="12"/>
  <c r="B68" i="12"/>
  <c r="B17" i="12"/>
  <c r="C14" i="12" s="1"/>
  <c r="D6" i="12"/>
  <c r="D5" i="12"/>
  <c r="D4" i="12"/>
  <c r="C15" i="12" l="1"/>
  <c r="C16" i="12"/>
  <c r="G135" i="12"/>
  <c r="E135" i="12"/>
  <c r="C135" i="12"/>
  <c r="D68" i="12"/>
  <c r="I68" i="12"/>
  <c r="J68" i="12" s="1"/>
  <c r="D33" i="11"/>
  <c r="D34" i="11"/>
  <c r="D35" i="11"/>
  <c r="C33" i="11"/>
  <c r="B33" i="11"/>
  <c r="B34" i="11"/>
  <c r="B35" i="11"/>
  <c r="F4" i="11"/>
  <c r="D4" i="11"/>
  <c r="F5" i="11"/>
  <c r="D5" i="11"/>
  <c r="C17" i="12" l="1"/>
  <c r="J10" i="19"/>
  <c r="J9" i="19"/>
  <c r="J8" i="19"/>
  <c r="J7" i="19"/>
  <c r="J6" i="19"/>
  <c r="J5" i="19"/>
  <c r="H10" i="19"/>
  <c r="H9" i="19"/>
  <c r="H8" i="19"/>
  <c r="H7" i="19"/>
  <c r="H6" i="19"/>
  <c r="H5" i="19"/>
  <c r="F10" i="19"/>
  <c r="F9" i="19"/>
  <c r="F8" i="19"/>
  <c r="F7" i="19"/>
  <c r="F6" i="19"/>
  <c r="F5" i="19"/>
  <c r="I10" i="19"/>
  <c r="I9" i="19"/>
  <c r="D10" i="19"/>
  <c r="D8" i="19"/>
  <c r="D7" i="19"/>
  <c r="D9" i="19"/>
  <c r="D6" i="19"/>
  <c r="D5" i="19"/>
  <c r="C10" i="19"/>
  <c r="C9" i="19"/>
  <c r="H43" i="19"/>
  <c r="F43" i="19"/>
  <c r="D43" i="19"/>
  <c r="B43" i="19"/>
  <c r="H41" i="19"/>
  <c r="F41" i="19"/>
  <c r="D41" i="19"/>
  <c r="B41" i="19"/>
  <c r="H39" i="19"/>
  <c r="F39" i="19"/>
  <c r="D39" i="19"/>
  <c r="B39" i="19"/>
  <c r="H37" i="19"/>
  <c r="F37" i="19"/>
  <c r="D37" i="19"/>
  <c r="B37" i="19"/>
  <c r="H35" i="19"/>
  <c r="F35" i="19"/>
  <c r="D35" i="19"/>
  <c r="B35" i="19"/>
  <c r="H33" i="19"/>
  <c r="F33" i="19"/>
  <c r="D33" i="19"/>
  <c r="B33" i="19"/>
  <c r="H31" i="19"/>
  <c r="F31" i="19"/>
  <c r="D31" i="19"/>
  <c r="B31" i="19"/>
  <c r="H29" i="19"/>
  <c r="F29" i="19"/>
  <c r="D29" i="19"/>
  <c r="B29" i="19"/>
  <c r="H27" i="19"/>
  <c r="B27" i="19"/>
  <c r="F27" i="19"/>
  <c r="D27" i="19"/>
  <c r="J43" i="19"/>
  <c r="J41" i="19"/>
  <c r="J39" i="19"/>
  <c r="J37" i="19"/>
  <c r="J35" i="19"/>
  <c r="J33" i="19"/>
  <c r="J31" i="19"/>
  <c r="J29" i="19"/>
  <c r="J27" i="19"/>
  <c r="M15" i="19" l="1"/>
  <c r="L18" i="19"/>
  <c r="M17" i="19" s="1"/>
  <c r="K18" i="19"/>
  <c r="I43" i="19"/>
  <c r="G43" i="19"/>
  <c r="E43" i="19"/>
  <c r="C43" i="19"/>
  <c r="A43" i="19"/>
  <c r="M16" i="19" l="1"/>
  <c r="M18" i="19" s="1"/>
  <c r="G36" i="17" l="1"/>
  <c r="E36" i="17"/>
  <c r="C36" i="17"/>
  <c r="G35" i="17"/>
  <c r="E35" i="17"/>
  <c r="C35" i="17"/>
  <c r="G34" i="17"/>
  <c r="E34" i="17"/>
  <c r="C34" i="17"/>
  <c r="G33" i="17"/>
  <c r="E33" i="17"/>
  <c r="C33" i="17"/>
  <c r="G32" i="17"/>
  <c r="E32" i="17"/>
  <c r="C32" i="17"/>
  <c r="G31" i="17"/>
  <c r="E31" i="17"/>
  <c r="C31" i="17"/>
  <c r="G30" i="17"/>
  <c r="E30" i="17"/>
  <c r="C30" i="17"/>
  <c r="G29" i="17"/>
  <c r="E29" i="17"/>
  <c r="C29" i="17"/>
  <c r="G28" i="17"/>
  <c r="E28" i="17"/>
  <c r="C28" i="17"/>
  <c r="H36" i="17"/>
  <c r="H35" i="17"/>
  <c r="H34" i="17"/>
  <c r="H33" i="17"/>
  <c r="H32" i="17"/>
  <c r="H31" i="17"/>
  <c r="H30" i="17"/>
  <c r="H29" i="17"/>
  <c r="H28" i="17"/>
  <c r="F36" i="17"/>
  <c r="D36" i="17"/>
  <c r="B36" i="17"/>
  <c r="G20" i="17"/>
  <c r="G19" i="17"/>
  <c r="G18" i="17"/>
  <c r="G17" i="17"/>
  <c r="G16" i="17"/>
  <c r="G15" i="17"/>
  <c r="G14" i="17"/>
  <c r="G13" i="17"/>
  <c r="G12" i="17"/>
  <c r="F20" i="17"/>
  <c r="C20" i="17"/>
  <c r="C19" i="17"/>
  <c r="C18" i="17"/>
  <c r="C17" i="17"/>
  <c r="C16" i="17"/>
  <c r="C15" i="17"/>
  <c r="C14" i="17"/>
  <c r="C13" i="17"/>
  <c r="C12" i="17"/>
  <c r="B20" i="17"/>
  <c r="E20" i="17"/>
  <c r="E19" i="17"/>
  <c r="E18" i="17"/>
  <c r="E17" i="17"/>
  <c r="E16" i="17"/>
  <c r="E15" i="17"/>
  <c r="E14" i="17"/>
  <c r="E13" i="17"/>
  <c r="E12" i="17"/>
  <c r="D20" i="17"/>
  <c r="B12" i="18" l="1"/>
  <c r="C10" i="18" s="1"/>
  <c r="E7" i="17"/>
  <c r="E6" i="17"/>
  <c r="E5" i="17"/>
  <c r="E4" i="17"/>
  <c r="D7" i="17"/>
  <c r="D6" i="17"/>
  <c r="D5" i="17"/>
  <c r="D4" i="17"/>
  <c r="C7" i="17"/>
  <c r="B7" i="17"/>
  <c r="H24" i="16"/>
  <c r="H20" i="16"/>
  <c r="H19" i="16"/>
  <c r="H17" i="16"/>
  <c r="H15" i="16"/>
  <c r="H14" i="16"/>
  <c r="H9" i="16"/>
  <c r="H7" i="16"/>
  <c r="H6" i="16"/>
  <c r="H5" i="16"/>
  <c r="H4" i="16"/>
  <c r="F24" i="16"/>
  <c r="F23" i="16"/>
  <c r="F22" i="16"/>
  <c r="F21" i="16"/>
  <c r="F20" i="16"/>
  <c r="F19" i="16"/>
  <c r="F18" i="16"/>
  <c r="F17" i="16"/>
  <c r="F16" i="16"/>
  <c r="F15" i="16"/>
  <c r="F14" i="16"/>
  <c r="F13" i="16"/>
  <c r="F12" i="16"/>
  <c r="F11" i="16"/>
  <c r="F10" i="16"/>
  <c r="F9" i="16"/>
  <c r="F8" i="16"/>
  <c r="F7" i="16"/>
  <c r="F6" i="16"/>
  <c r="F5" i="16"/>
  <c r="F4" i="16"/>
  <c r="D24" i="16"/>
  <c r="D23" i="16"/>
  <c r="D22" i="16"/>
  <c r="D21" i="16"/>
  <c r="D20" i="16"/>
  <c r="D19" i="16"/>
  <c r="D18" i="16"/>
  <c r="D17" i="16"/>
  <c r="D16" i="16"/>
  <c r="D15" i="16"/>
  <c r="D14" i="16"/>
  <c r="D13" i="16"/>
  <c r="D12" i="16"/>
  <c r="D11" i="16"/>
  <c r="D10" i="16"/>
  <c r="D9" i="16"/>
  <c r="D8" i="16"/>
  <c r="D7" i="16"/>
  <c r="D6" i="16"/>
  <c r="D5" i="16"/>
  <c r="D4" i="16"/>
  <c r="C24" i="16"/>
  <c r="G24" i="16"/>
  <c r="E24" i="16"/>
  <c r="C7" i="18" l="1"/>
  <c r="C11" i="18"/>
  <c r="C4" i="18"/>
  <c r="C8" i="18"/>
  <c r="C5" i="18"/>
  <c r="C9" i="18"/>
  <c r="C6" i="18"/>
  <c r="G100" i="14"/>
  <c r="G99" i="14"/>
  <c r="G98" i="14"/>
  <c r="G97" i="14"/>
  <c r="G96" i="14"/>
  <c r="G95" i="14"/>
  <c r="G94" i="14"/>
  <c r="G93" i="14"/>
  <c r="G92" i="14"/>
  <c r="E100" i="14"/>
  <c r="E99" i="14"/>
  <c r="E98" i="14"/>
  <c r="E97" i="14"/>
  <c r="E96" i="14"/>
  <c r="E95" i="14"/>
  <c r="E94" i="14"/>
  <c r="E93" i="14"/>
  <c r="E92" i="14"/>
  <c r="D100" i="14"/>
  <c r="B100" i="14"/>
  <c r="F100" i="14"/>
  <c r="C100" i="14"/>
  <c r="C12" i="18" l="1"/>
  <c r="F85" i="14"/>
  <c r="G83" i="14" s="1"/>
  <c r="D85" i="14"/>
  <c r="B85" i="14"/>
  <c r="D78" i="14"/>
  <c r="E76" i="14" s="1"/>
  <c r="B78" i="14"/>
  <c r="C75" i="14" s="1"/>
  <c r="C63" i="15"/>
  <c r="D61" i="15" s="1"/>
  <c r="C76" i="14" l="1"/>
  <c r="C77" i="14"/>
  <c r="E77" i="14"/>
  <c r="E75" i="14"/>
  <c r="E78" i="14" s="1"/>
  <c r="D62" i="15"/>
  <c r="E83" i="14"/>
  <c r="E84" i="14"/>
  <c r="G84" i="14"/>
  <c r="G85" i="14" s="1"/>
  <c r="D47" i="15"/>
  <c r="D54" i="15"/>
  <c r="D43" i="15"/>
  <c r="D59" i="15"/>
  <c r="D51" i="15"/>
  <c r="D46" i="15"/>
  <c r="D55" i="15"/>
  <c r="D42" i="15"/>
  <c r="D50" i="15"/>
  <c r="D58" i="15"/>
  <c r="D44" i="15"/>
  <c r="D48" i="15"/>
  <c r="D52" i="15"/>
  <c r="D56" i="15"/>
  <c r="D60" i="15"/>
  <c r="D45" i="15"/>
  <c r="D49" i="15"/>
  <c r="D53" i="15"/>
  <c r="D57" i="15"/>
  <c r="C78" i="14" l="1"/>
  <c r="E85" i="14"/>
  <c r="D63" i="15"/>
  <c r="E70" i="14"/>
  <c r="C70" i="14"/>
  <c r="D69" i="14" s="1"/>
  <c r="B70" i="14"/>
  <c r="F69" i="14"/>
  <c r="F68" i="14"/>
  <c r="D68" i="14"/>
  <c r="F67" i="14"/>
  <c r="F66" i="14"/>
  <c r="D65" i="14"/>
  <c r="F64" i="14"/>
  <c r="D64" i="14"/>
  <c r="F63" i="14"/>
  <c r="D63" i="14"/>
  <c r="F61" i="14"/>
  <c r="D61" i="14"/>
  <c r="F60" i="14"/>
  <c r="F59" i="14"/>
  <c r="F58" i="14"/>
  <c r="F57" i="14"/>
  <c r="D57" i="14"/>
  <c r="F56" i="14"/>
  <c r="F55" i="14"/>
  <c r="F54" i="14"/>
  <c r="F53" i="14"/>
  <c r="D53" i="14"/>
  <c r="F50" i="14"/>
  <c r="D50" i="14"/>
  <c r="D52" i="14" l="1"/>
  <c r="D55" i="14"/>
  <c r="D66" i="14"/>
  <c r="F70" i="14"/>
  <c r="D59" i="14"/>
  <c r="D51" i="14"/>
  <c r="D54" i="14"/>
  <c r="D56" i="14"/>
  <c r="D58" i="14"/>
  <c r="D60" i="14"/>
  <c r="D62" i="14"/>
  <c r="D67" i="14"/>
  <c r="D46" i="14"/>
  <c r="D70" i="14" l="1"/>
  <c r="F9" i="13"/>
  <c r="F10" i="13"/>
  <c r="F7" i="13" l="1"/>
  <c r="F6" i="13"/>
  <c r="F5" i="13"/>
  <c r="F11" i="13"/>
  <c r="F15" i="13"/>
  <c r="F14" i="13"/>
  <c r="F13" i="13"/>
  <c r="F17" i="13"/>
  <c r="F18" i="13"/>
  <c r="F26" i="13"/>
  <c r="F25" i="13"/>
  <c r="F24" i="13"/>
  <c r="F23" i="13"/>
  <c r="F22" i="13"/>
  <c r="F21" i="13"/>
  <c r="F20" i="13"/>
  <c r="F28" i="13"/>
  <c r="F30" i="13"/>
  <c r="F32" i="13"/>
  <c r="F33" i="13"/>
  <c r="AL5" i="10" l="1"/>
  <c r="AK10" i="10"/>
  <c r="AL10" i="10" s="1"/>
  <c r="AK5" i="10"/>
  <c r="AI5" i="10"/>
  <c r="G6" i="11" l="1"/>
  <c r="C34" i="11" s="1"/>
  <c r="G7" i="11"/>
  <c r="AL19" i="10"/>
  <c r="AL18" i="10"/>
  <c r="D7" i="11" l="1"/>
  <c r="C35" i="11"/>
  <c r="F6" i="11"/>
  <c r="D6" i="11"/>
  <c r="F7" i="11"/>
  <c r="AK17" i="10"/>
  <c r="AL17" i="10" s="1"/>
  <c r="AL15" i="10"/>
  <c r="AI22" i="10"/>
  <c r="AK20" i="10"/>
  <c r="AL20" i="10" s="1"/>
  <c r="AI20" i="10"/>
  <c r="AK24" i="10"/>
  <c r="AL24" i="10" s="1"/>
  <c r="AK23" i="10"/>
  <c r="AL23" i="10" s="1"/>
  <c r="AK22" i="10"/>
  <c r="AL22" i="10" s="1"/>
  <c r="J53" i="7" l="1"/>
  <c r="J52" i="7"/>
  <c r="J51" i="7"/>
  <c r="J50" i="7"/>
  <c r="L28" i="7"/>
  <c r="L27" i="7"/>
  <c r="L26" i="7"/>
  <c r="L25" i="7"/>
  <c r="K28" i="7"/>
  <c r="K27" i="7"/>
  <c r="K26" i="7"/>
  <c r="K25" i="7"/>
  <c r="J28" i="7"/>
  <c r="J27" i="7"/>
  <c r="J26" i="7"/>
  <c r="J25" i="7"/>
  <c r="N39" i="7" l="1"/>
  <c r="M39" i="7"/>
  <c r="N44" i="7"/>
  <c r="M44" i="7"/>
  <c r="N43" i="7"/>
  <c r="M43" i="7"/>
  <c r="N42" i="7"/>
  <c r="M42" i="7"/>
  <c r="N41" i="7"/>
  <c r="M41" i="7"/>
  <c r="N40" i="7"/>
  <c r="M40" i="7"/>
  <c r="N38" i="7"/>
  <c r="M38" i="7"/>
  <c r="N35" i="7"/>
  <c r="M35" i="7"/>
  <c r="M45" i="7" s="1"/>
  <c r="F45" i="7"/>
  <c r="L45" i="7"/>
  <c r="K45" i="7"/>
  <c r="H45" i="7"/>
  <c r="G45" i="7"/>
  <c r="J45" i="7"/>
  <c r="I45" i="7"/>
  <c r="E45" i="7"/>
  <c r="O41" i="7" l="1"/>
  <c r="N45" i="7"/>
  <c r="O40" i="7" s="1"/>
  <c r="L23" i="7"/>
  <c r="K23" i="7"/>
  <c r="J23" i="7"/>
  <c r="O39" i="7" l="1"/>
  <c r="O42" i="7"/>
  <c r="O38" i="7"/>
  <c r="O44" i="7"/>
  <c r="O43" i="7"/>
  <c r="O35" i="7"/>
  <c r="E4" i="9"/>
  <c r="E5" i="9"/>
  <c r="E6" i="9"/>
  <c r="E7" i="9"/>
  <c r="O45" i="7" l="1"/>
  <c r="C16" i="7" l="1"/>
  <c r="O5" i="7" l="1"/>
  <c r="P5" i="7"/>
  <c r="D14" i="7" s="1"/>
  <c r="O6" i="7"/>
  <c r="P6" i="7"/>
  <c r="Q6" i="7" s="1"/>
  <c r="P7" i="7"/>
  <c r="O7" i="7"/>
  <c r="Q5" i="7" l="1"/>
  <c r="Q7" i="7"/>
  <c r="D15" i="7"/>
  <c r="D16" i="7"/>
  <c r="P8" i="7" l="1"/>
  <c r="O8" i="7"/>
  <c r="N8" i="7"/>
  <c r="Q8" i="7" l="1"/>
  <c r="D17" i="7"/>
  <c r="B17" i="7"/>
  <c r="C17" i="7" s="1"/>
  <c r="D49" i="2" l="1"/>
  <c r="D48" i="2" s="1"/>
  <c r="G29" i="2"/>
  <c r="G28" i="2"/>
  <c r="G27" i="2"/>
  <c r="G26" i="2"/>
  <c r="G25" i="2"/>
  <c r="G24" i="2"/>
  <c r="G23" i="2"/>
  <c r="G22" i="2"/>
  <c r="F30" i="2"/>
  <c r="F49" i="2" s="1"/>
  <c r="F48" i="2" s="1"/>
  <c r="E30" i="2"/>
  <c r="E49" i="2" s="1"/>
  <c r="E48" i="2" s="1"/>
  <c r="D30" i="2"/>
  <c r="C30" i="2"/>
  <c r="C49" i="2" s="1"/>
  <c r="C48" i="2" s="1"/>
  <c r="B30" i="2"/>
  <c r="B49" i="2" s="1"/>
  <c r="B48" i="2" s="1"/>
  <c r="G30" i="2" l="1"/>
  <c r="G49" i="2" s="1"/>
  <c r="G48" i="2" s="1"/>
  <c r="C15" i="1" l="1"/>
  <c r="I14" i="1"/>
  <c r="I13" i="1"/>
  <c r="I12" i="1"/>
  <c r="I11" i="1"/>
  <c r="I10" i="1"/>
  <c r="I9" i="1"/>
  <c r="I8" i="1"/>
  <c r="I7" i="1"/>
  <c r="H15" i="1"/>
  <c r="G15" i="1"/>
  <c r="F15" i="1"/>
  <c r="E15" i="1"/>
  <c r="B15" i="1"/>
  <c r="I15" i="1" l="1"/>
  <c r="J9" i="1" s="1"/>
  <c r="J7" i="1" l="1"/>
  <c r="G17" i="7"/>
  <c r="J12" i="1"/>
  <c r="J8" i="1"/>
  <c r="J10" i="1"/>
  <c r="J13" i="1"/>
  <c r="J14" i="1"/>
  <c r="J11" i="1"/>
  <c r="J15" i="1" l="1"/>
</calcChain>
</file>

<file path=xl/sharedStrings.xml><?xml version="1.0" encoding="utf-8"?>
<sst xmlns="http://schemas.openxmlformats.org/spreadsheetml/2006/main" count="1357" uniqueCount="620">
  <si>
    <t>Noslēgto līgumu summu, līgumu un iepirkumu skaita un sabiedrisko pakalpojumu sniedzēju skaita sadalījums pa darbības jomām</t>
  </si>
  <si>
    <t xml:space="preserve">Darbības jomas </t>
  </si>
  <si>
    <t>SPS skaits</t>
  </si>
  <si>
    <t>Veicot likumā noteiktās procedūras</t>
  </si>
  <si>
    <t>Virs ES līgumcenu sliekšņa</t>
  </si>
  <si>
    <t>Iepir-kumu skaits</t>
  </si>
  <si>
    <t>Noslēgto līgumu summa, EUR</t>
  </si>
  <si>
    <t>Iepirkumi, nepiemērojot likumā noteiktās procedūras</t>
  </si>
  <si>
    <t>Zem ES līgumcenu sliekšņa</t>
  </si>
  <si>
    <t>Likuma piemērošanas izņēmumi</t>
  </si>
  <si>
    <t>Īpatsvars (%)</t>
  </si>
  <si>
    <t>Pavisam kopā</t>
  </si>
  <si>
    <t>Siltumapgāde, gāze</t>
  </si>
  <si>
    <t>Elektroenerģija</t>
  </si>
  <si>
    <t>Ūdensapgāde</t>
  </si>
  <si>
    <t>Dzelzceļu pakalpojumi</t>
  </si>
  <si>
    <t>Pasažieru pārvadājumi</t>
  </si>
  <si>
    <t>Pasta pakalpojumi</t>
  </si>
  <si>
    <t>Ostas</t>
  </si>
  <si>
    <t>Lidostas</t>
  </si>
  <si>
    <t>Kopā</t>
  </si>
  <si>
    <t>32/0</t>
  </si>
  <si>
    <t>180/137</t>
  </si>
  <si>
    <t>9/0</t>
  </si>
  <si>
    <t>21/0</t>
  </si>
  <si>
    <t>15 //7</t>
  </si>
  <si>
    <t>1/0</t>
  </si>
  <si>
    <t>3/0</t>
  </si>
  <si>
    <t>12/0</t>
  </si>
  <si>
    <t>273/144</t>
  </si>
  <si>
    <t>Kopā sabiedrisko pakalpojumu sniedzēji (skaits)</t>
  </si>
  <si>
    <t>Kopā noslēgto līgumu summa (milj.EUR)</t>
  </si>
  <si>
    <t>2010.gads</t>
  </si>
  <si>
    <t>2011.gads</t>
  </si>
  <si>
    <t>2012.gads</t>
  </si>
  <si>
    <t>2013.gads</t>
  </si>
  <si>
    <t>2014.gads</t>
  </si>
  <si>
    <t>2015.gads</t>
  </si>
  <si>
    <t>Sabiedrisko pakalpojumu sniedzēju skaita un to iepirkumu kopējās līgumsumma                                                      no 2010. līdz 2015.gadam</t>
  </si>
  <si>
    <t>Iepirkumu skaita un noslēgto līgumu summu pieaugums (%) 2015.gadā (attiecībā pret 2014.gadu) pa jomām</t>
  </si>
  <si>
    <t>Darbības jomas</t>
  </si>
  <si>
    <t>Virs ES sliekšņa</t>
  </si>
  <si>
    <t>Zem ES sliekšņa</t>
  </si>
  <si>
    <t>Likuma piemē-rošanas izņē-mumi</t>
  </si>
  <si>
    <t>Īpatsvara pieaugums (%) attiecībā pret 2014.gadu</t>
  </si>
  <si>
    <t>Noslēgto līgumu summas (virs/zem ES sliekšņa un likuma piemērošanas izņēmumi) sadalījums pa darbības jomām 2015.gadā</t>
  </si>
  <si>
    <t>Īpatsvars (%) attiecībā pret kopējo līgumu summu attiecīgajā darbības jomā</t>
  </si>
  <si>
    <t>Kopējā noslēgto līgumu summa, EUR</t>
  </si>
  <si>
    <t>Pārskatu sniedzēju skaits pa jomām no 2010. līdz 2015.gadam</t>
  </si>
  <si>
    <t>Īpatsvars %</t>
  </si>
  <si>
    <t>Kopējais sabiedrisko pakalpojumu sniedzēju skaits</t>
  </si>
  <si>
    <t>Sabiedrisko pakalpojumu sniedzēju skaita dinamika un īpatsvars, kuri veikuši virs ES līgumcenu sliekšņa iepirkumus no 2010. līdz 2015.gadam</t>
  </si>
  <si>
    <t>SPS skaits , kuri veikuši virs ES sliekšņa iepirkumus</t>
  </si>
  <si>
    <t>Gads</t>
  </si>
  <si>
    <t>Virs ES līgumcenu sliekšņa noslēgto līgumu summu, iepirkumu un līgumu skaita dinamika no 2010. līdz 2015.gadam</t>
  </si>
  <si>
    <t>Noslēgto līgumu summa virs ES sliekšņa (milj.EUR)</t>
  </si>
  <si>
    <t>Iepirkumu skaits</t>
  </si>
  <si>
    <t>Līgumu skaits</t>
  </si>
  <si>
    <t>Duālo pasūtītāju saraksts, kuri iesnieguši statistikas pārskatus par 2015.gadu</t>
  </si>
  <si>
    <t>1.</t>
  </si>
  <si>
    <t>Iepirkumi, par kuriem noslēgti līgumi, piemērojot likuma izņēmumus</t>
  </si>
  <si>
    <t>Noslēgto līgumu summa (EUR)</t>
  </si>
  <si>
    <t>Gāzes vai siltuma pārvades vai sadales nozare</t>
  </si>
  <si>
    <t>Dzelzceļu transporta pakalpojumu joma</t>
  </si>
  <si>
    <t>Elektroenerģijas ražošanas, pārvades vai sadales nozare</t>
  </si>
  <si>
    <t>Pakal-poju-mu snie-dzēju skaits</t>
  </si>
  <si>
    <t>Dzeramā ūdens ražošanas, pārvades vai sadales nozare</t>
  </si>
  <si>
    <t>SIA "Daugavpils lidosta"</t>
  </si>
  <si>
    <t>VAS "Latvijas dzelzceļš"</t>
  </si>
  <si>
    <t>SIA "Krāslavas nami"</t>
  </si>
  <si>
    <t>SIA Ādažu namsaimnieks</t>
  </si>
  <si>
    <t>SIA "Kokneses Komunālie pakalpojumi"</t>
  </si>
  <si>
    <t>SIA "Valkas Namsaimnieks"</t>
  </si>
  <si>
    <t>SIA "Pils rajona namu pārvalde"</t>
  </si>
  <si>
    <t>SIA "Balteneko"</t>
  </si>
  <si>
    <t>SIA "Talsu namsaimnieks"</t>
  </si>
  <si>
    <t>PA "Carnikavas Komunālserviss"</t>
  </si>
  <si>
    <t>Stopiņu novada PA "Saimnieks"</t>
  </si>
  <si>
    <t xml:space="preserve">PSIA "Ugāles nami" </t>
  </si>
  <si>
    <t>SIA "Rīgas satiksme"</t>
  </si>
  <si>
    <t>SIA "Jūrmalas ūdens"</t>
  </si>
  <si>
    <t>SIA "Smiltenes NKUP"</t>
  </si>
  <si>
    <t xml:space="preserve">SIA "Līvānu dzīvokļu un komunālā saimniecība" </t>
  </si>
  <si>
    <t>SIA "Auces komunālie pakalpojumi"</t>
  </si>
  <si>
    <t>SIA "Garkalnes inženiertīkli"</t>
  </si>
  <si>
    <t>SIA "Grobiņas novada namsaimnieks"</t>
  </si>
  <si>
    <t>SIA "Ķekavas nami"</t>
  </si>
  <si>
    <t>SIA "Lielvārdes Remte"</t>
  </si>
  <si>
    <t>SIA "Ludzas apsaimniekotājs"</t>
  </si>
  <si>
    <t>SIA "Naujenes pakalpojumu serviss"</t>
  </si>
  <si>
    <t xml:space="preserve">AS "Olaines ūdens un siltums" </t>
  </si>
  <si>
    <t>SIA "Ornaments"</t>
  </si>
  <si>
    <t>SIA "Ozolnieku KSDU"</t>
  </si>
  <si>
    <t>SIA "Preiļu saimnieks"</t>
  </si>
  <si>
    <t>pašvaldības SIA "Skrīveru saimnieks"</t>
  </si>
  <si>
    <t>SIA "Skrundas komunālā saimniecība"</t>
  </si>
  <si>
    <t>SIA "Vīgants"</t>
  </si>
  <si>
    <t>SIA "Dzīvokļu komunālā saimniecība"</t>
  </si>
  <si>
    <t>SIA "Rūpe"</t>
  </si>
  <si>
    <t>Ērgļu pagasta SIA Ūdas</t>
  </si>
  <si>
    <t>SIA Rojas DzKU</t>
  </si>
  <si>
    <t>SIA Saulkrastu komunālserviss</t>
  </si>
  <si>
    <t>PSIA "Jaunpils KS"</t>
  </si>
  <si>
    <t>SIA Baložu komunālā saimniecība</t>
  </si>
  <si>
    <t>SIA "Ādažu ūdens"</t>
  </si>
  <si>
    <t>SIA "BN Komforts"</t>
  </si>
  <si>
    <t>SIA "BŪKS"</t>
  </si>
  <si>
    <t>Ropažu novada SIA "CIEMATS"</t>
  </si>
  <si>
    <t>SIA "Dagdas komunālā saimniecība"</t>
  </si>
  <si>
    <t>SIA "Ķeguma Stars"</t>
  </si>
  <si>
    <t>SIA "Ikšķiles māja"</t>
  </si>
  <si>
    <t>SIA "NORMA K"</t>
  </si>
  <si>
    <t>SIA "Zilupes LTD"</t>
  </si>
  <si>
    <t>SIA Zeiferti</t>
  </si>
  <si>
    <t>A/S Mārupes komunālie pakalpojumi</t>
  </si>
  <si>
    <t>SIA "Jelgavas novada KU"</t>
  </si>
  <si>
    <t>Valkas novada dome</t>
  </si>
  <si>
    <t>SIA Priekules nami</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</si>
  <si>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</si>
  <si>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</si>
  <si>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</si>
  <si>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</si>
  <si>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</si>
  <si>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</si>
  <si>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</si>
  <si>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</si>
  <si>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</si>
  <si>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</si>
  <si>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</si>
  <si>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</si>
  <si>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</si>
  <si>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</si>
  <si>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</si>
  <si>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</si>
  <si>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</si>
  <si>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</si>
  <si>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</si>
  <si>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</si>
  <si>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</si>
  <si>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</si>
  <si>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</si>
  <si>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</si>
  <si>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</si>
  <si>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</si>
  <si>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</si>
  <si>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</si>
  <si>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</si>
  <si>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</si>
  <si>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</si>
  <si>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</si>
  <si>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</si>
  <si>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</si>
  <si>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</si>
  <si>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</si>
  <si>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</si>
  <si>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</si>
  <si>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</si>
  <si>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</si>
  <si>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</si>
  <si>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</si>
  <si>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</si>
  <si>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</si>
  <si>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</si>
  <si>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</si>
  <si>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</si>
  <si>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</si>
  <si>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</si>
  <si>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</si>
  <si>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</si>
  <si>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</si>
  <si>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</si>
  <si>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 xml:space="preserve">PSIA "ŪDEKA" </t>
  </si>
  <si>
    <t>SIA "Ventspils siltums"</t>
  </si>
  <si>
    <t>Likuma kopējā izņēmumu piemērošanas dinamika</t>
  </si>
  <si>
    <t>Pakalpojumu sniedzēju skaits</t>
  </si>
  <si>
    <t xml:space="preserve">Īpatsvara pieaugums (%) attiecībā pret iepriekšējo 2014.gadu </t>
  </si>
  <si>
    <t>Iepirkumi, par kuriem noslēgti līgumi, līgumu summas un līgumu slēdzēju skaita dinamika, piemērojot likuma izņēmumus, no 2012. līdz 2015.gadam</t>
  </si>
  <si>
    <t>Noslēgto līgumu skaits</t>
  </si>
  <si>
    <t>Pakal-pojumu snie-dzēju skaits</t>
  </si>
  <si>
    <t>Īpat-svars (%) attie-cībā pret kopējo pasū-tītāju skaitu</t>
  </si>
  <si>
    <t>Noslēgto līgumu summa pavisam kopā, EUR</t>
  </si>
  <si>
    <t>Īpat-svars (%) attie-cībā pret kopējo līgumu summu</t>
  </si>
  <si>
    <t>Izņēmumu piemēroto līgumu summas īpatsvars (%)</t>
  </si>
  <si>
    <t>Pavisam kopējā līgumu summa. milj.EUR</t>
  </si>
  <si>
    <t>Noslēgto līgumu summa (milj.EUR)</t>
  </si>
  <si>
    <t>Vidējā līguma vērtība, EUR</t>
  </si>
  <si>
    <t>Vidējā līguma vērtība, milj.EUR</t>
  </si>
  <si>
    <t>No-slēgto līgu-mu skaits</t>
  </si>
  <si>
    <t xml:space="preserve">SPSIL 9. un 10.pantā minēto piemērošanas izņēmumu sadalījums pa jomām 2015.gadā </t>
  </si>
  <si>
    <t>Pavisam kopējā līgumu summa, milj.EUR</t>
  </si>
  <si>
    <t xml:space="preserve">Īpatsvara pieaugums (%) attiecībā pret 2014.gadu </t>
  </si>
  <si>
    <t>SPSIL pamatojums</t>
  </si>
  <si>
    <t>9.panta (1)daļas 1.punkts</t>
  </si>
  <si>
    <t>No-slēgto līgumu skaits</t>
  </si>
  <si>
    <t>9.panta (1)daļas 4.punkts</t>
  </si>
  <si>
    <t>9.panta (1)daļas 7.punkts</t>
  </si>
  <si>
    <t>9.panta (1)daļas 12.punkts</t>
  </si>
  <si>
    <t>9.panta (1)daļas 13.punkts</t>
  </si>
  <si>
    <t>10.panta 1.daļa</t>
  </si>
  <si>
    <t>10.panta (3)daļas 1.punkts</t>
  </si>
  <si>
    <t>10.panta (3)daļas 3.punkts</t>
  </si>
  <si>
    <t xml:space="preserve">Elektroenerģija </t>
  </si>
  <si>
    <t>10.panta 2.daļa</t>
  </si>
  <si>
    <t>9.panta (1)daļas 10.punkts</t>
  </si>
  <si>
    <t>t.sk.</t>
  </si>
  <si>
    <t>Pakalpoju-mu snie-dzēju skaits</t>
  </si>
  <si>
    <t>Pakalpojumu snie-dzēju skaits</t>
  </si>
  <si>
    <t>SPSIL 9. un 10.pantā minēto piemērošanas izņēmumu noslēgto līgumu summu un vidējās vērtības dinamika no 2012. līdz 2015.gadam</t>
  </si>
  <si>
    <t>Noslēgto līgu-mu skaits</t>
  </si>
  <si>
    <t>Pasūtītāju skaits, kopā</t>
  </si>
  <si>
    <t>9.pants</t>
  </si>
  <si>
    <t>10.pants</t>
  </si>
  <si>
    <t>Vidējā 9.panta līgumu vērtība (%)</t>
  </si>
  <si>
    <t>Vidējā 10.panta līgumu vērtība (%)</t>
  </si>
  <si>
    <t>Īpatsvars attiecībā pret 2014.gadu (%)</t>
  </si>
  <si>
    <t>Pilsētas dzelzceļu, tramvaju, trolejbusu vai autobusu transporta pakalpojumu joma</t>
  </si>
  <si>
    <t>Pasta pakalpojumu nozare</t>
  </si>
  <si>
    <t>Jūras ostu vai iekšējo ostu, vai citu piestātņu pakalpojumu joma</t>
  </si>
  <si>
    <t>Lidostu pakalpojumu joma</t>
  </si>
  <si>
    <t>43 (137)</t>
  </si>
  <si>
    <t>32 (0)</t>
  </si>
  <si>
    <t>9 (0)</t>
  </si>
  <si>
    <t>21 (0)</t>
  </si>
  <si>
    <t>8 (7)</t>
  </si>
  <si>
    <t>1 (0)</t>
  </si>
  <si>
    <t>3 (0)</t>
  </si>
  <si>
    <t>12 (0)</t>
  </si>
  <si>
    <t>129 (144)</t>
  </si>
  <si>
    <t>No-slēgto līgu-mu un vispā-rīgo vieno-šanos  skaits</t>
  </si>
  <si>
    <t>No-slēgto līgumu un vispārīgo vieno-šanos  skaits</t>
  </si>
  <si>
    <t>Būvdarbi</t>
  </si>
  <si>
    <t>Preces</t>
  </si>
  <si>
    <t>Pakalpojumi</t>
  </si>
  <si>
    <t xml:space="preserve">1. A/S "Latvenergo" preču piegādes iepirkums, veicot sarunu procedūru ar konkursa izsludināšanu par "Rīgas HES hidroagregātu HA 1-HA6 rekonstrukciju", kuru līgumcena 105 381 000 EUR </t>
  </si>
  <si>
    <t>2. Rīgas pašvaldības SIA "Rīgas satiksme" preču piegādes iepirkums, veicot atklātu konkursu "Par dīzeļdegvielas piegādi", kuru līgumcena 60 000 000 EUR</t>
  </si>
  <si>
    <t>31 (0)</t>
  </si>
  <si>
    <t>30 (46)</t>
  </si>
  <si>
    <t>13 (91)</t>
  </si>
  <si>
    <t>6 (0)</t>
  </si>
  <si>
    <t>2 (0)</t>
  </si>
  <si>
    <t>17 (0)</t>
  </si>
  <si>
    <t>4 (0)</t>
  </si>
  <si>
    <t>7 (6)</t>
  </si>
  <si>
    <t>1 (1)</t>
  </si>
  <si>
    <t>7 (0)</t>
  </si>
  <si>
    <t>99 (52)</t>
  </si>
  <si>
    <t>27 (92)</t>
  </si>
  <si>
    <t xml:space="preserve">Lielākie iepirkumi (2015.g.):  </t>
  </si>
  <si>
    <t xml:space="preserve">3 (0) </t>
  </si>
  <si>
    <t>42 (29)</t>
  </si>
  <si>
    <t>10 (0)</t>
  </si>
  <si>
    <t>37 (0)</t>
  </si>
  <si>
    <t>11 (3)</t>
  </si>
  <si>
    <t>11 (1)</t>
  </si>
  <si>
    <t>119 (33)</t>
  </si>
  <si>
    <t>Vispārīgās vienošanās skaits</t>
  </si>
  <si>
    <t>Lielākie iepirkumi (2014.g.):</t>
  </si>
  <si>
    <t>1. A/S "Latvenergo" preču piegādes iepirkums, veicot sarunu procedūru ar konkursa izsludināšanu par "Ķeguma HES-2 hidroagregātu rekonstrukciju", kuru līgumcena 49 900 000 EUR</t>
  </si>
  <si>
    <t>2. VAS "Latvijas dzelzceļš" būvdarba iepirkums, veicot sarunu procedūru ar konkursa izsludināšanu par "Šķirotavas stacijas centralizācijas modernizācija" , kuru līgumcena 41 990 500 EUR</t>
  </si>
  <si>
    <t>nepublicējot dalības uzaicinājumu</t>
  </si>
  <si>
    <t>Līgumu skaita un līgumu summas sadalījums pēc sarunu procedūru izvēles, nepublicējot dalības uzaicinājumu nosacījumiem virs ES līgumcenu sliekšņa 2015.gadā</t>
  </si>
  <si>
    <t>No-slēgto līgumu un vispā-rīgo vieno-šanos  skaits</t>
  </si>
  <si>
    <t>Iepirkumu veids</t>
  </si>
  <si>
    <t>Vispārīgā vienošanās</t>
  </si>
  <si>
    <t>Lielākie iepirkumi (2013.g.):</t>
  </si>
  <si>
    <t>1. Rīgas pašvaldības SIA "Rīgas satiksme" preču piegādes iepirkums, veicot atklātu konkursa izsludināšanu "Par trolejbusu piegādi", kuru līgumcena 131 646 135 EUR</t>
  </si>
  <si>
    <t>2. Rīgas pašvaldības SIA "Rīgas satiksme" preču piegādes iepirkums, veicot atklātu konkursa izsludināšanu "Par autobusu piegādi", kuru līgumcena 75 808 298 EUR</t>
  </si>
  <si>
    <t>Lielākie iepirkumi (2012.g.):</t>
  </si>
  <si>
    <t xml:space="preserve">1. AS "Pasažieru vilciens" preču piegādes iepirkums, veicot slēgtu konkursa izsludināšanu "Līgums par jaunu elektrovilcienu un dīzeļvilcienu iegādi", kuru līgumcena 610 757 053 EUR </t>
  </si>
  <si>
    <t>2. Rīgas Brīvostas pārvaldes būvdarbu iepirkumu, veicot slēgtu konkursu par "Infrastruktūras attīstība Krievu salā ostas aktivitāšu pārcelšanai no pilsētas centra, Rīga, Latvija", kuru līgumcena 88 707 159 EUR</t>
  </si>
  <si>
    <t>Kopsavilkums par sabiedrisko pakalpojumu sniedzēju noslēgtajiem līgumiem, to summām virs ES līgumcenu sliekšņa 2015.gadā</t>
  </si>
  <si>
    <t>Nr.p.k.</t>
  </si>
  <si>
    <t>Darbības joma/ Sabiedrisko pakalpojumu sniedzējs</t>
  </si>
  <si>
    <t>Noslēgto līgumu /vispārīgo vienošanās skaits</t>
  </si>
  <si>
    <t>Viena līguma/ vispārīgās vienošanās vidējā vērtība, EUR</t>
  </si>
  <si>
    <t>Rīgas siltums, AS</t>
  </si>
  <si>
    <t>A/S "Latvijas Gāze"</t>
  </si>
  <si>
    <t>SIA "Fortum Jelgava"</t>
  </si>
  <si>
    <t xml:space="preserve">3. </t>
  </si>
  <si>
    <t>AS "Sadales tīkls"</t>
  </si>
  <si>
    <t xml:space="preserve">5. </t>
  </si>
  <si>
    <t>Akciju sabiedrība "Latvenergo"</t>
  </si>
  <si>
    <t xml:space="preserve">6. </t>
  </si>
  <si>
    <t>AS "Augstsprieguma tīkls"</t>
  </si>
  <si>
    <t>SIA "Rīgas ūdens"</t>
  </si>
  <si>
    <t>SIA "Komunālserviss TILDe"</t>
  </si>
  <si>
    <t>Dzelzceļu transporta pakalpojumi</t>
  </si>
  <si>
    <t xml:space="preserve">10. </t>
  </si>
  <si>
    <t>SIA "LDZ Infrastruktūra"</t>
  </si>
  <si>
    <t>SIA Norma-A</t>
  </si>
  <si>
    <t>SIA Daugavpils autobusu parks</t>
  </si>
  <si>
    <t>AS "CATA"</t>
  </si>
  <si>
    <t>SIA "Autobusu parks Jūrmala-SV"</t>
  </si>
  <si>
    <t>AS "Liepājas autobusu parks"</t>
  </si>
  <si>
    <t>Rīgas PSIA "Rīgas satiksme"</t>
  </si>
  <si>
    <t>AS "Daugavpils satiksme"</t>
  </si>
  <si>
    <t>Pasts</t>
  </si>
  <si>
    <t>VAS "Latvijas Pasts"</t>
  </si>
  <si>
    <t>Ventspils brīvostas pārvalde</t>
  </si>
  <si>
    <t>SIA "Aviasabiedrība "Liepāja""</t>
  </si>
  <si>
    <t>VAS "Starptautiskā lidosta "Rīga""</t>
  </si>
  <si>
    <t>Latvija</t>
  </si>
  <si>
    <t>42124000-4</t>
  </si>
  <si>
    <t>Lielbritānija</t>
  </si>
  <si>
    <t>42900000-5</t>
  </si>
  <si>
    <t>Itālija</t>
  </si>
  <si>
    <t>09323000-9</t>
  </si>
  <si>
    <t>Igaunija</t>
  </si>
  <si>
    <t>72300000-8</t>
  </si>
  <si>
    <t>Somija</t>
  </si>
  <si>
    <t>38550000-5</t>
  </si>
  <si>
    <t>Lietuva</t>
  </si>
  <si>
    <t>31170000-8</t>
  </si>
  <si>
    <t>51900000-1</t>
  </si>
  <si>
    <t>31300000-9</t>
  </si>
  <si>
    <t>Baltkrievija</t>
  </si>
  <si>
    <t>42112400-1</t>
  </si>
  <si>
    <t>42100000-0</t>
  </si>
  <si>
    <t>Francija</t>
  </si>
  <si>
    <t>31174000-6</t>
  </si>
  <si>
    <t>Horvātija</t>
  </si>
  <si>
    <t>72262000-9</t>
  </si>
  <si>
    <t>Norvēģija</t>
  </si>
  <si>
    <t>Bulgārija</t>
  </si>
  <si>
    <t>Čehija</t>
  </si>
  <si>
    <t>24313123-9</t>
  </si>
  <si>
    <t>24313125-3</t>
  </si>
  <si>
    <t>50225000-8</t>
  </si>
  <si>
    <t>Šveice</t>
  </si>
  <si>
    <t>34946000-0</t>
  </si>
  <si>
    <t>34630000-2</t>
  </si>
  <si>
    <t>Austrija</t>
  </si>
  <si>
    <t>34121100-2</t>
  </si>
  <si>
    <t>Polija</t>
  </si>
  <si>
    <t>34000000-7</t>
  </si>
  <si>
    <t>34144210-3</t>
  </si>
  <si>
    <t>34144000-8</t>
  </si>
  <si>
    <t>34968200-2</t>
  </si>
  <si>
    <t>Vācija</t>
  </si>
  <si>
    <t>90910000-9</t>
  </si>
  <si>
    <t xml:space="preserve">Joma </t>
  </si>
  <si>
    <t>CPV kods</t>
  </si>
  <si>
    <t>Valsts</t>
  </si>
  <si>
    <t>Noslēgtā līgumcena (EUR) bez PVN</t>
  </si>
  <si>
    <t>Virs ES līgumcenu sliekšņa noslēgto līgumu summu sadalījums pa jomām pēc CPV kodiem un pēc valstiskās piederības (bez Latvijas) 2015.gadā</t>
  </si>
  <si>
    <t>Komersantu valstiskā piederība</t>
  </si>
  <si>
    <t>Noslēgto līgumu summa EUR</t>
  </si>
  <si>
    <t>Noslēgto līgumu summa 2014.gadā, EUR</t>
  </si>
  <si>
    <t>Īpatsvars (%) attiecībā pret 2014.gadu</t>
  </si>
  <si>
    <t>Virs ES līgumcenu sliekšņa noslēgto līgumu summu sadalījums pēc piegādātāju valstiskās piederības 205.gadā un attiecībā pret 2014.gadu</t>
  </si>
  <si>
    <t>Krievija</t>
  </si>
  <si>
    <t>Dānija</t>
  </si>
  <si>
    <t>Zviedrija</t>
  </si>
  <si>
    <t>Turcija</t>
  </si>
  <si>
    <t>Naftas produkti, degviela, elektroenerģija un pārējie enerģijas avoti.</t>
  </si>
  <si>
    <t>09000000-3</t>
  </si>
  <si>
    <t>38000000-5</t>
  </si>
  <si>
    <t>51000000-9</t>
  </si>
  <si>
    <t>24000000-4</t>
  </si>
  <si>
    <t>50000000-5</t>
  </si>
  <si>
    <t>Ķīmiskie produkti.</t>
  </si>
  <si>
    <t>Elektriskie mehānismi, aparāti, iekārtas un palīgmateriāli; apgaismojums.</t>
  </si>
  <si>
    <t>31000000-6</t>
  </si>
  <si>
    <t>Transporta iekārtas un palīgiekārtas transportēšanai.</t>
  </si>
  <si>
    <t>Laboratorijas, optiskās un precīzijas ierīces (izņemot brilles).</t>
  </si>
  <si>
    <t>Ražošanas iekārtas.</t>
  </si>
  <si>
    <t>42000000-6</t>
  </si>
  <si>
    <t>Remonta un apkopes pakalpojumi.</t>
  </si>
  <si>
    <t>Uzstādīšanas pakalpojumi (izņemot programmatūru).</t>
  </si>
  <si>
    <t>IT pakalpojumi konsultēšana, programmatūras izstrāde, internets un atbalsts.</t>
  </si>
  <si>
    <t>72000000-5</t>
  </si>
  <si>
    <t>Notekūdeņu, atkritumu, tīrīšanas un vides pakalpojumi.</t>
  </si>
  <si>
    <t>90000000-7</t>
  </si>
  <si>
    <t>Noslēgtā līgumu summa, EUR</t>
  </si>
  <si>
    <t>Virs ES līgumcenu sliekšņa ar ārvalstu pretendentiem noslēgto līgumu summu sadalījums pēc CPV kodu klasifikatora 2015.gadā</t>
  </si>
  <si>
    <t>Noslēgtā līgumu summa, milj.EUR</t>
  </si>
  <si>
    <t>Virs ES līgumcenu sliekšņa ar ārvalstu pretendentiem noslēgto līgumu summu sadalījums pēc valstiskās piederības 2015.gadā</t>
  </si>
  <si>
    <t>Virs ES līgumcenu sliekšņa noslēgto līgumu summu un skaita sadalījums pēc piegādātāju valstiskās piederības 2015.gadā</t>
  </si>
  <si>
    <t>Piegādātāji</t>
  </si>
  <si>
    <t>Latvijas</t>
  </si>
  <si>
    <t>Citas Eiropas Savienības valstis</t>
  </si>
  <si>
    <t>Citas valstis</t>
  </si>
  <si>
    <t>Virs ES līgumcenu sliekšņa noslēgto līgumu summu sadalījums pēc to piegādātājiem pa iepirkumu veidiem 2015.gadā</t>
  </si>
  <si>
    <t>Būvdarbi, EUR</t>
  </si>
  <si>
    <t xml:space="preserve">Preču piegāde, EUR </t>
  </si>
  <si>
    <t>Pakalpojumi, EUR</t>
  </si>
  <si>
    <t xml:space="preserve">Īpatsvars (%) </t>
  </si>
  <si>
    <t>Vietējie</t>
  </si>
  <si>
    <t>Ārvalstu</t>
  </si>
  <si>
    <t xml:space="preserve">Kopā </t>
  </si>
  <si>
    <t>Virs ES līgumcenu sliekšņa nolēgto līgumu skaita un summu sadalījums pēc jomām 2015.gadā</t>
  </si>
  <si>
    <t>Noslēgto līgumu skaits ar piegādātājiem no:</t>
  </si>
  <si>
    <t>Ārvalstīm</t>
  </si>
  <si>
    <t>Noslēgtās līgumu summas ar piegādātājiem no:</t>
  </si>
  <si>
    <t>EUR</t>
  </si>
  <si>
    <t>Vietējie (% no kopējās līgumu summas)</t>
  </si>
  <si>
    <t>Citas valstis (% no kopējās līgumu summas)</t>
  </si>
  <si>
    <t>Vietējie (% no kopējā līgumu skaita)</t>
  </si>
  <si>
    <t>Citas valstis (% no kopējās līgumu skaita)</t>
  </si>
  <si>
    <t>Piegādātāju valstiskās piederības dinamika, % no kopējās līgumu skaita un kopējās līgumu summas no 2010. līdz 2015.gadam</t>
  </si>
  <si>
    <t>Virs ES līgumcenu sliekšņa iepirkumu līgumu summu dalījums CPV kodu grupās 2015.gadā (%)</t>
  </si>
  <si>
    <t>CPV koda atšifrējums</t>
  </si>
  <si>
    <t>Noslēgto iepirkumu līgumu skaits</t>
  </si>
  <si>
    <t>Līgumu summa (milj.EUR)</t>
  </si>
  <si>
    <t>t.s.k. līgumu summa ar ārvalstniekiem (milj.EUR)</t>
  </si>
  <si>
    <t>Līgumu summas ar ārvalstniekiem īpatsvars (%) pret kopējo līgumu summu</t>
  </si>
  <si>
    <t>60000000-8</t>
  </si>
  <si>
    <t>45000000-7</t>
  </si>
  <si>
    <t>Lauksaimniecības tehnika.</t>
  </si>
  <si>
    <t>16000000-5</t>
  </si>
  <si>
    <t>Drošības, ugunsdzēsības, policijas un aizsardzības aprīkojums.</t>
  </si>
  <si>
    <t>35000000-4</t>
  </si>
  <si>
    <t>Celtniecības darbi.</t>
  </si>
  <si>
    <t>Būvkonstrukcijas un materiāli, būvniecības palīgmateriāli (izņemot elektroierīces).</t>
  </si>
  <si>
    <t>44000000-0</t>
  </si>
  <si>
    <t>Transporta pakalpojumi (izņemot atkritumu transportu).</t>
  </si>
  <si>
    <t>Finanšu un apdrošināšanas pakalpojumi.</t>
  </si>
  <si>
    <t>66000000-0</t>
  </si>
  <si>
    <t>Arhitektūras, būvniecības, inženiertehniskie un pārbaudes pakalpojumi.</t>
  </si>
  <si>
    <t>71000000-8</t>
  </si>
  <si>
    <t>Lauksaimniecības, mežsaimniecības, dārzkopības, akvakultūras un biškopības pakalpojumi.</t>
  </si>
  <si>
    <t>77000000-0</t>
  </si>
  <si>
    <t>Uzņēmējdarbības pakalpojumi: tiesības, tirgzinība, konsultēšana, darbinieku vervēšana, iespiešana un drošība.</t>
  </si>
  <si>
    <t>79000000-4</t>
  </si>
  <si>
    <t>Atpūtas, kultūras un sporta pakalpojumi.</t>
  </si>
  <si>
    <t>92000000-1</t>
  </si>
  <si>
    <t>Kopā:</t>
  </si>
  <si>
    <t>Noslēgto iepirkumu līgumu skaita un noslēgtās līgumu summas zem ES līgumcenu sliekšņa sadalījums pa iepirkumu veidiem 2015.gadā</t>
  </si>
  <si>
    <t>Prece</t>
  </si>
  <si>
    <t>Vidējā iepirkumu līgumu vērtība, EUR</t>
  </si>
  <si>
    <t>Zem ES līgumcenu sliekšņa noslēgto līgumu summu sadalījums pēc iepirkumu veidiem pa sabiedrisko pakalpojumu sniedzēju jomām 2015.gadā</t>
  </si>
  <si>
    <t>Būvdarbi (EUR)</t>
  </si>
  <si>
    <t>Preču piegāde (EUR)</t>
  </si>
  <si>
    <t>Pakal-pojumi (EUR)</t>
  </si>
  <si>
    <t>Zem ES līgumcenu sliekšņa noslēgto līgumu summu sadalījums pēc iepirkumu veidiem sabiedrisko pakalpojumu sniedzēju jomu griezumā 2015.gadā</t>
  </si>
  <si>
    <t xml:space="preserve">Kopā (EUR) </t>
  </si>
  <si>
    <t>Noslēgto līgumu summu īpatsvars zem ES līgumcenu sliekšņa pa iepirkumu veidiem no 2010. līdz 2015.gadam, %</t>
  </si>
  <si>
    <t>Bāze: kopējā zem ES līgumcenu sliekšņa iepirkumu līgumu summa attiecīgajā gadā (milj.EUR)</t>
  </si>
  <si>
    <t>Zem ES līgumcenu sliekšņa noslēgto līgumu summu pieauguma temps pa iepirkumu veidiem, salīdzinot ar iepriekšējo gadu, %</t>
  </si>
  <si>
    <t>2011. gads</t>
  </si>
  <si>
    <t>2012. gads</t>
  </si>
  <si>
    <t>2013. gads</t>
  </si>
  <si>
    <t>2014. gads</t>
  </si>
  <si>
    <t>2015. gads</t>
  </si>
  <si>
    <t>Būvdarbu iepirkumi (milj.EUR)</t>
  </si>
  <si>
    <t>Preču iepirkumi (milj.EUR)</t>
  </si>
  <si>
    <t>Pakalpojumu iepirkumi (milj.EUR)</t>
  </si>
  <si>
    <t>2010. gads</t>
  </si>
  <si>
    <t>Zem ES līgumcenu sliekšņa noslēgto līgumu summu un vidējās vērtības dinamika pēc iepirkumu veidiem no 2010. līdz 2015.gadam</t>
  </si>
  <si>
    <t>Būvdarbu iepirkumu vidējā vērtība (EUR)</t>
  </si>
  <si>
    <t>Preču iepirkumu vidējā vērtība (EUR)</t>
  </si>
  <si>
    <t>Pakalpojumu iepirkumu vidējā vērtība (EUR)</t>
  </si>
  <si>
    <t>Zem ES līgumcenu sliekšņa noslēgto līgumu summu pieauguma temps pa jomām pēc iepirkumu veidiem, salīdzinot ar iepriekšējo gadu, %</t>
  </si>
  <si>
    <t>IV.</t>
  </si>
  <si>
    <t xml:space="preserve">Zem ES līgumcenu sliekšņa veiktie iepirkumi </t>
  </si>
  <si>
    <t>V.</t>
  </si>
  <si>
    <t>Duālo_pasūtītāju_saraksts</t>
  </si>
  <si>
    <t>Virs_ES_saraksts</t>
  </si>
  <si>
    <t>III.</t>
  </si>
  <si>
    <t>Virs ES līgumcenu sliekšņa veiktie iepirkumi</t>
  </si>
  <si>
    <t>Iepirkumu, līgumu veidu skaita un summas sadalījums pēc procedūru veidiem virs ES līgumcenu sliekšņa 2015.gadā</t>
  </si>
  <si>
    <t>Procedūru veidi</t>
  </si>
  <si>
    <t>Procedūru</t>
  </si>
  <si>
    <t>Skaits</t>
  </si>
  <si>
    <t>Līgumu</t>
  </si>
  <si>
    <t>Procedūru skaits/ līgumu skaits</t>
  </si>
  <si>
    <t>Līgumu skaita īpatsvars (%)</t>
  </si>
  <si>
    <t>Summa, EUR</t>
  </si>
  <si>
    <t>Veicot atklātu konkursu</t>
  </si>
  <si>
    <t>Veicot slēgtu konkursu</t>
  </si>
  <si>
    <t>publicējot dalības uzaicinājumu</t>
  </si>
  <si>
    <t>Veicot sarunu procedūru</t>
  </si>
  <si>
    <t>Pavisam kopā:</t>
  </si>
  <si>
    <t>Sarunu procedūru gadījumi, kad nav publicēti dalības uzaicinājumi</t>
  </si>
  <si>
    <t xml:space="preserve">Virs ES līgumcenu sliekšņa veikto iepirkumu sadalījums pēc piemērotās iepirkumu procedūras pa jomām 2015.gadā </t>
  </si>
  <si>
    <t>Tehnisku vai māksliniecisku iemeslu dēļ vai tādu iemeslu dēļ, kuri saistīti ar izņēmuma tiesību aizsardzību, līgumu var noslēgt tikai ar konkrētu piegādātāju</t>
  </si>
  <si>
    <t>Sabiedrisko pakalpojumu sniedzējam nepieciešamas papildu piegādes no sākotnējā preču piegādātāja (ražotāja), lai papildinātu vai daļēji nomainītu tā rīcībā jau esošās preces vai iekārtas, jo, izvēloties citu preču piegādātāju (ražotāju), sabiedrisko pakalpojumu sniedzējam vajadzētu iepirkt preces, kuras tehniski atšķirtos no tā rīcībā jau esošajām precēm, un šāda atšķirība radītu ar preču vai iekārtu uzturēšanu un ekspluatāciju saistītas grūtības</t>
  </si>
  <si>
    <t xml:space="preserve">Līguma priekšmets ir tādu preču piegāde, kuras tiek kotētas un kuras sabiedrisko pakalpojumu sniedzējs pērk preču biržā </t>
  </si>
  <si>
    <t>2//29</t>
  </si>
  <si>
    <t>39//50</t>
  </si>
  <si>
    <t>7//7</t>
  </si>
  <si>
    <t>20//43</t>
  </si>
  <si>
    <t>4//36</t>
  </si>
  <si>
    <t>68//129</t>
  </si>
  <si>
    <t>25//144</t>
  </si>
  <si>
    <t>21//108</t>
  </si>
  <si>
    <t>27//50</t>
  </si>
  <si>
    <t>iepirkumu skaits</t>
  </si>
  <si>
    <t>Kopā noslēgto līgumu un vispārīgās vienošanās skaits</t>
  </si>
  <si>
    <t>Vidējais līgumu vai vispārīgo vienošanās skaits uz iepirkumu</t>
  </si>
  <si>
    <t>Noslēgto līgumu skaits pēc valstiskās piederības 2015.gadā</t>
  </si>
  <si>
    <t>Noslēgto līgumu summa, milj.EUR</t>
  </si>
  <si>
    <t>Noslēgto līgumu summu īpatsvars (%)</t>
  </si>
  <si>
    <t>Virs ES līgumcenu sliekšņa veikto iepirkumu skaita sadalījums pēc iepirkumu veidiem 2015.gadā</t>
  </si>
  <si>
    <t>Iepirkumu līgumu skaits</t>
  </si>
  <si>
    <t>Vispārīgo vienošanos skaits</t>
  </si>
  <si>
    <t>Virs ES līgumcenu sliekšņa noslēgto līgumu summu sadalījums pēc iepirkumu veidiem 2015.gadā, %</t>
  </si>
  <si>
    <t>Īpatsvars, %</t>
  </si>
  <si>
    <t>Virs ES līgumcenu sliekšņa noslēgto līgumu summu dinamika pēc iepirkumu veidiem no 2010. līdz 2015.gadam</t>
  </si>
  <si>
    <t>Virs ES līgumcenu sliekšņa iepirkumu skaits, līgumu summu un vidējās iepirkumu vērtības pieaugums pēc iepirkumu veidiem 2015.gadā, attiecībā pret 2014.gadu</t>
  </si>
  <si>
    <t>2015. gadā</t>
  </si>
  <si>
    <t xml:space="preserve">2014. gadā </t>
  </si>
  <si>
    <t>2014. gadā</t>
  </si>
  <si>
    <t>Īpatsvars (%) attiecībā pret 2014. gadu</t>
  </si>
  <si>
    <t>Īpatsvars (%) attiecībā prete 2014. gadu</t>
  </si>
  <si>
    <t>Vidējā iepirkuma vērtība, EUR</t>
  </si>
  <si>
    <t>*) Katra gada procentuālais īpatsvars aprēķināts attiecībā pret</t>
  </si>
  <si>
    <t xml:space="preserve">iepriekšējo gadu </t>
  </si>
  <si>
    <t>Virs ES līgumcenu sliekšņa noslēgto līgumu skaita, līgumu summu un vidējās līgumu vērtības pieaugums pēc iepirkumu veidiem 2015.gadā, attiecībā pret 2014.gadu</t>
  </si>
  <si>
    <t>Virs ES līgumcenu sliekšņa vidējās līgumu vērtību īpatsvaru svārstības pēc iepirkumu veidiem</t>
  </si>
  <si>
    <t>Kopējais pieaugums/ samazinājums</t>
  </si>
  <si>
    <t>Virs ES līgumcenu sliekšņa iepirkumu skaita sadalījums pēc to jomām un iepirkumu veidiem 2015.gadā</t>
  </si>
  <si>
    <t>Noslēgto līgumu summa</t>
  </si>
  <si>
    <t>Siltum-apgāde, gāze</t>
  </si>
  <si>
    <t>Elektro-enerģija</t>
  </si>
  <si>
    <t>Ūdens-apgāde</t>
  </si>
  <si>
    <t>Virs ES līgumcenu sliekšņa vidējās iepirkumu vērtības sadalījums pa jomām</t>
  </si>
  <si>
    <t>Vidējā iepirkumu vērtība (EUR) 2014. gadā</t>
  </si>
  <si>
    <t>Vidējā iepirkumu vērtība (EUR) 2015.gadā</t>
  </si>
  <si>
    <t>Vidējās iepirkumu vērtības īpatsvars (%) attiecībā pret 2014.gadu</t>
  </si>
  <si>
    <t>Virs ES līgumcenu sliekšņa noslēgto līgumu summu īpatsvars attiecībā pret iepirkumu veidiem pa jomām 2015.gadā, %</t>
  </si>
  <si>
    <t>Virs ES līgumcenu sliekšņa noslēgto līgumu summu sadalījums pēc iepirkumu veidiem pa jomām 2015.gadā</t>
  </si>
  <si>
    <t>Statistikas pārskatu apkopojums par 2015.gadā sabiedrisko pakalpojumu sniedzēju veiktajiem iepirkumiem</t>
  </si>
  <si>
    <t>Satura rādītājs</t>
  </si>
  <si>
    <t>I.</t>
  </si>
  <si>
    <t>Sabiedrisko pakalpojumu sniedzēju galveno rādītāju kopsavilkums</t>
  </si>
  <si>
    <t>I_kopā_2015</t>
  </si>
  <si>
    <t>II.</t>
  </si>
  <si>
    <t>Sabiedrisko pakalpojumu sniedzēju iepirkumu kopējā dinamika no 2010. līdz 2015.gadam</t>
  </si>
  <si>
    <t>Pārskatu apkopojuma metodoloģija</t>
  </si>
  <si>
    <t>Datu analīzes metode un datu atklātības princips</t>
  </si>
  <si>
    <t>Pārskata datu avots</t>
  </si>
  <si>
    <t>Pārskata sagatavošanas laiks un pieprasījuma mērķis</t>
  </si>
  <si>
    <t>Pārskata mērķis un uzdevumi</t>
  </si>
  <si>
    <t>Statistikas datu avots - sabiedrisko pakalpojumu sniedzēju sniegtie pārskati par 2015.gadā veiktajiem iepirkumiem un to noslēgtajām līgumu summām:                              - 235 pārskati Nr.3-SPSIL - Pārskats par sabiedrisko pakalpojumu sniedzēju iepirkumiem.</t>
  </si>
  <si>
    <t>Termini pārskatu apkopojumā lietoti un formulēti atbilstoši Sabiedrisko pakalpojumu sniedzēju iepirkumu likumam.</t>
  </si>
  <si>
    <t>II_Dinamika_sps_skaits_kopā_sum</t>
  </si>
  <si>
    <t>III_Virs_ES_Tab_2012_2015</t>
  </si>
  <si>
    <t>III_Virs_ES_iep_veidi_Tab_Din</t>
  </si>
  <si>
    <t>III_Virs_ES_Procedūras_Tab</t>
  </si>
  <si>
    <t>III_Virs_ES_CPV_kodu_sadalījums</t>
  </si>
  <si>
    <t>III_Virs_ES_ārvalstnieki_Tab</t>
  </si>
  <si>
    <t>III_Virs_ES_ārvalstnieki_Din</t>
  </si>
  <si>
    <t>IV_Zem_Tab</t>
  </si>
  <si>
    <t>IV_Zem_Din</t>
  </si>
  <si>
    <t>V_Izņēmumi_Tab</t>
  </si>
  <si>
    <t>V_Izņēmumi_Din</t>
  </si>
  <si>
    <t>VI.</t>
  </si>
  <si>
    <t>Virs un zem ES līgumcenu sliekšņa noslēgto līgumu summu pieauguma temps, salīdzinot ar iepriekšējo gadu, %</t>
  </si>
  <si>
    <t>Virs ES līgumcenu sliekšna līgumu summu īpatsvars (%)</t>
  </si>
  <si>
    <t>Zem ES līgumcenu sliekšņa līgumu summas īpatsvars (%)</t>
  </si>
  <si>
    <t>Virs ES līgumcenu sliekšņa noslēgto līgumu summu  pieauguma temps</t>
  </si>
  <si>
    <t>Zem ES līgumcenu sliekšņa noslēgto līgumu summu pieauguma temps</t>
  </si>
  <si>
    <t>Virs ES līgumcenu sliekšņa noslēgtā līgumu summa</t>
  </si>
  <si>
    <t>Zem ES līgumcenu sliekšņa noslēgtā līgumu summa</t>
  </si>
  <si>
    <t>Virs ES līgumcenu sliekšņa vidējās iepirkuma un līguma vērtības proporcionālais īpatsvars pret iepriekšējo gadu</t>
  </si>
  <si>
    <t>Virs ES līgumcenu sliekšņa vidējās iepirkuma un līguma vērtības laika posmā no 2010. līdz 2015.gadam</t>
  </si>
  <si>
    <t>Noslēgto līgumu summu (virs un zem ES līgumcenu sliekšņa) īpatsvars attiecībā pret iepirkumu veidiem no 2010. līdz 2015.gadam</t>
  </si>
  <si>
    <t>2010.gads (n=1 337,8 milj.EUR)</t>
  </si>
  <si>
    <t>2011.gads (n=867,2 milj.EUR)</t>
  </si>
  <si>
    <t>2012.gads (n=1496,6 milj.EUR)</t>
  </si>
  <si>
    <t>2013.gads (n=1255,1 milj.EUR)</t>
  </si>
  <si>
    <t>2014.gads (n=1364,4 milj.EUR)</t>
  </si>
  <si>
    <t>2015.gads (n=1170,2 milj.EUR)</t>
  </si>
  <si>
    <t>Noslēgto līgumu summu (virs un zem ES līgumcenu sliekšņa) dinamika pēc iepirkumu veidiem no 2010. līdz 2015.gadam</t>
  </si>
  <si>
    <t>Kopējo noslēgto līgumu summu (virs un zem ES līgumcenu sliekšņa) īpatsvars pret sabiedrisko pakalpojumu sniedzēju jomām no 2010. līdz 2015.gadam, %</t>
  </si>
  <si>
    <t>Noslēgtā līgumu summa (milj.EUR)</t>
  </si>
  <si>
    <t>II_Kopējā_dinamika</t>
  </si>
  <si>
    <t>Secinājumi</t>
  </si>
  <si>
    <t>Līgumu /vispārīgo vie-nošanās skaits</t>
  </si>
  <si>
    <t>Virs ES līgumcenu sliekšņa iepirkumu skaita, noslēgto līgumu un un vispārīgās vienošanās skaita dinamika no 2012. līdz 2015.gadam</t>
  </si>
  <si>
    <t>Virs ES līgumcenu sliekšņa līgumu skaita un vispārīgās vienošanās proporcionālais īpatsvars, %</t>
  </si>
  <si>
    <t>Virs ES līgumcenu sliekšņa iepirkumu skaita, līgumu un vispārīgās vienošanās skaita proporcionālais īpatsvars pret iepriekšējo gadu</t>
  </si>
  <si>
    <t xml:space="preserve">Iepirkumu uzraudzības birojs 2015.gadā kopā ir apkopojis 235 iesniegtos sabiedrisko pakalpojumu sniedzēju gada pārskatus, t.sk. 54 pārskati saņemti no uzņēmumiem, kuri piemēro arī "Publisko iepirkumu likumu", kam ir duāls raksturs. Salīdzinot ar 2014.gadu, 2015.gadā statistikas pārskatu skaits pieaudzis par 14 jeb 6,3% un duālo pasūtītāju skaits pieaudzis par 1 jeb 1,8%. </t>
  </si>
  <si>
    <t>2015.gadā par sabiedrisko pakalpojumu sniedzēju veiktajiem iepirkumiem tika noslēgti līgumi par kopējo summu 1 296,7 milj.EUR, tajā skaitā par 367,5 milj.EUR noslēgti līgumi par iepirkumiem virs ES līgumcenu sliekšņa (summa attiecīgi pret 2014.gadu samazinājās par 316,5 milj.EUR jeb 46,3% mazāk), par 802,6 milj.EUR noslēgti līgumi par iepirkumiem zem ES līgumcenu sliekšņa (summa attiecībā pret 2014.gadu palielinājusies par 122,3 milj.EUR jeb 18,0% vairāk), un par 126,5 milj.EUR noslēgti līgumi par iepirkumiem, piemērojot likuma izņēmumus (summa attiecībā pret 2014.gadu samazinājusies par 141,9 milj.EUR jeb 52,9% mazāk).</t>
  </si>
  <si>
    <t>2015.gadā lielāko noslēgto līgumu summas īpatsvaru veido iepirkumi, kas veikti zem ES līgumcenu sliekšņa - 61,9% no kopējās noslēgtās līgumu summas, savukārt iepirkumi virs ES līgumcenu sliekšņa veido 28,3% lielu īpatsvaru no kopējās noslēgto līgumu summas, un iepirkumi, piemērojot likuma izņēmumus - 9,8% no kopējās noslēgto līgumu summas. Salīdzinot ar 2014.gadu, procentuālais īpatsvars bija atšķirīgs, kur lielāko noslēgto līgumu summu veidoja iepirkumi, kas veikti virs ES līgumcenu sliekšņa (41,9% īpatsvara), tad seko iepirkumi zem ES līgumcenu sliekšņa (41,7% īpatsvars) un likuma piemērošanas izņēmumi (16,4% īpatsvars).</t>
  </si>
  <si>
    <t>Virs un zem ES līgumcenu sliekšņa 2015.gadā saglabājas iepriekšējo gadu tendence, kad lielāko noslēgto līgumu summu īpatsvaru veido preču iepirkumi - 465,2 milj.EUR (summa attiecībā pret 2014.gadu samazinājusies par 34,4 milj. EUR jeb 6,9%), kas veido 39,8% īpatsvaru no kopējās noslēgtās līgumu summas, tad seko pakalpojumu iepirkumi - 440,2 milj.EUR (summa attiecībā pret 2014.gadu ir pieaugusi par 18,1 milj.EUR jeb 4,3%) jeb 37,6%, un būvdarbu iepirkumi - 264,8 milj.EUR (summa samazinājusies par 177,9 milj.EUR jeb 40,2%) jeb 22,6% īpatsvars no kopējās noslēgtās līgumu summas virs un zem ES līgumcenu sliekšņa.</t>
  </si>
  <si>
    <t>Pārskata gadā veiktas 93 iepirkumu procedūras (virs ES līgumcenu sliekšņa) par kopējo līgumu summu 367,5 milj.EUR. Salīdzinot ar 2014.gadu, 2015.gadā skaits samazinājās par 26 iepirkumiem jeb 21,8%. Kopējā noslēgtā līgumu summa virs ES līgumcenu sliekšņa pret 2014.gadu ir samazinājusies par 316,5 milj.EUR jeb 46,3%.</t>
  </si>
  <si>
    <t>Virs ES līgumcenu sliekšņa 2015.gadā lielāko noslēgto līgumu summu īpatsvaru veido preču iepirkumi - 298,0 milj.EUR (summa attiecībā pret 2014.gadu samazinājusies par 60,2 milj.EUR jeb 16,8%), kas veido 81,1% īpatsvaru no kopējās noslēgtās līgumu summas, tad seko pakalpojumu iepirkumi - 40,6 milj.EUR (summa attiecībā pret 2014.gadu ir samazinājusies par 77,6 milj. EUR jeb 65,6%) jeb 11,1%, un būvdarbu iepirkumi - 28,9 milj.EUR (summa samazinājusies par 178,6 milj.EUR jeb 86,1%) jeb 7,9% īpatsvars no kopējās noslēgtās līgumu summas virs ES līgumcenu sliekšņa.</t>
  </si>
  <si>
    <t>2015.gadā no 273 noslēgtajiem līgumiem (virs ES līgumcenu sliekšņa) 231 līgums (jeb 84,6% īpatsvara no kopējā līgumu skaita) tika slēgti ar Latvijas piegādātājiem par 212,9 milj.EUR (57,9% īpatsvars no kopējās virs ES līgumcenu sliekšņa noslēgtās līgumu summas), 38 līgumi (13,9% īpatsvars no kopējā līgumu skaita) tika slēgti ar citām Eiropas Savienības valstīm par 149,7 milj.EUR (40,7% īpatsvars no kopējās virs ES līgumcenu sliekšņa noslēgtās līgumu summas) un 4 līgumi (1,5% īpatsvars no kopējā līgumu skaita) slēgti ar citām valstīm par 4,9 milj.EUR (jeb 1,3% īpatsvara no kopējās virs ES līgumcenu sliekšņa noslēgtās summas).</t>
  </si>
  <si>
    <t>Pārskata gadā zem ES līgumcenu sliekšņa veikti 141 492 iepirkumi par kopējo līgumu summu 802,6 milj.EUR. Salīdzinot ar 2014.gadu, 2015.gadā kopējā noslēgto līgumu summa zem ES līgumcenu sliekšņa pret 2014.gadu ir pieaugusi par 122,3 milj.EUR jeb 17,9%.</t>
  </si>
  <si>
    <t>Zem ES līgumcenu sliekšņa 2015.gadā lielāko noslēgto līgumu summu īpatsvaru veido pakalpojumu iepirkumi - 399,5 milj.EUR, kas veido 49,8% īpatsvaru no kopējās noslēgtās līgumu summas, tad seko būvdarbu iepirkumi - 235,9 milj.EUR, jeb 29,4%, un piegāžu iepirkumi - 167,2 milj.EUR jeb 20,8% īpatsvara no kopējās noslēgtās līgumu summas zem ES līgumcenu sliekšņa.</t>
  </si>
  <si>
    <t>Vidējais pieauguma temps vērojams zem ES līgumcenu sliekšņa iepirkumiem pēdējo piecu gadu griezumā - 14,6% gadā, bet samazinājuma temps vērojams virs ES līgumcenu sliekšņa iepirkumiem - 2,2% gadā, arī samazinājuma temps vērojams likuma piemērošanas izņēmumu iepirkumiem, pēdējo četru gadu griezumā - 25,4% gadā.</t>
  </si>
  <si>
    <t>STATISTIKAS PĀRSKATU APKOPOJUMS PAR 2015.GADĀ SABIEDRISKO PAKALPOJUMU SNIEDZĒJU VEIKTAJIEM IEPIRKUMIEM</t>
  </si>
  <si>
    <t>Rīga, 2016</t>
  </si>
  <si>
    <t>No 235 sabiedrisko pakalpojumu sniedzēju sniegtajiem gada pārskatiem 22 uzņēmumi jeb 9,4% piemērojuši iepirkuma procedru veicot iepirkumus atbilstoši Sabiedrisko pakalpojumu sniedzēju iepirkumu likuma prasībām. Savukārt 2014.gadā minētais rādītājs bija 12,7%.</t>
  </si>
  <si>
    <t>2015.gadā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</si>
  <si>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t>2015.gadā lielākā kopējā noslēgto līgumu summa virs un zem ES līgumcenu sliekšņa ir elektroenerģijas jomas uzņēmumiem - 586,4 milj.EUR (summa attiecībā pret 2014.gadu ir samazinājusies par 79,2 milj.EUR jeb 11,9%), kas veido 50,1% no kopējās noslēgtās līgumu summas. Arī 2014.gadā lielākā kopējā noslēgto līgumu summa virs un zem ES līgumcenu sliekšņa bija elektroenerģijas jomas uzņēmumiem. Mazākā kopējā noslēgto līgumu summa virs un zem ES līgumcenu sliekšņa ir pasta jomas uzņēmumiem - 6,9 milj.EUR (summa attiecībā pret 2014.gadu ir samazinājusies par 3,8 milj.EUR jeb 35,5%) jeb 0,6% no kopējās noslēgto līgumu summas. Arī 2014.gadā mazākā noslēgto līgumu summa virs un zem ES līgumcenu sliekšņa bija pasta pakalpojumu jomas uzņēmumiem.</t>
  </si>
  <si>
    <t>Sabiedrisko pakalpojumu sniedzēju iepirkumu likuma ietvaros virs ES līgumcenu sliekšņa, veicot 93 iepirkumus, noslēgti 273 līgumi, kuru skaits, salīdzinot ar 2014.gadu, pieaudzis par 121 līgumu jeb 79,6%.</t>
  </si>
  <si>
    <t>Veicot 93 iepirkumus virs ES līgumcenu sliekšņa, piemēroti 60 atklāti konkursi, 2 slēgti konkursi un 31 sarunu procedūra, t.sk. 7, nepublicējot dalības uzaicinājumu, un 24, publicējot dalības uzaicinājumu, par kuriem noslēgti 273 līgumi, tai skaitā 144 vispārīgās vienošanās. Salīdzinot ar 2014.gadu, 2015.gadā atklāto konkursu skaits samazinājies par 5 procedūrām jeb 7,7%, savukārt sarunu procedūru skaits 2015.gadā samazinājies par 20 procedūrām jeb 39,2%, bet slēgtu konkursu skaits samazinājies par vienu procedūru jeb 33,3%. Metu konkurss 2015.gadā netika piemērots. Vispārīgās vienošanās skaits palielinājies par 111 vienībām jeb par 336,3% vairāk kā gadu iepriekš.</t>
  </si>
  <si>
    <t>Pamatojoties uz Sabiedrisko pakalpojumu sniedzēju iepirkumu likuma 9. un 10.panta piemērošanas izņēmumiem, 2015.gadā 43 uzņēmumi noslēguši 188 līgumus par kopējo līgumu summu 126,5 milj.EUR (summa attiecībā pret 2014.gadu samazinājusies par 141,9 milj.EUR jeb 52,8%). Lielākie likuma izņēmumu piemērotāji ir siltumapgādes, gāzes jomas uzņēmumi, kur noslēgti 114 līgumi (līgumu skaits attiecībā pret 2014.gadu palielinājies par 7 līgumiem jeb 6,5%), turpat lielākā noslēgtā līgumu summa ir siltumapgādes, gāzes jomas uzņēmumiem, kur kopējā noslēgto līgumu summa sastāda 53,9 milj.EUR (summa attiecībā pret 2014.gadu samazinājusies par 5,8 milj.EUR jeb 9,7%).</t>
  </si>
  <si>
    <t xml:space="preserve">Sabiedrisko pakalpojumu sniedzēju apjomīgāko līgumu virs ES līgumcenu sliekšņa slēdzis elektroenerģijas jomas uzņēmums A/S "Latvenergo - iepirkums par Rīgas HES hidroagregātu HA 1-HA6 rekonstrukciju par 105,3 milj.EUR. Arī lielākie iepirkuma veicēji (kopā 38 iepirkumi) virs ES līgumcenu sliekšņa ir elektroenerģijas jomas uzņēmumi. </t>
  </si>
  <si>
    <t>2015.gadā virs ES līgumcenu sliekšņa lielāko noslēgto līgumu summu par veiktajiem iepirkumiem CPV pamatkodu grupās veidoja ražošanas iekārtas (CPV 42000000-6) - kopsummā par 120,2 milj.EUR. Otru lielāko līgumu summu uzrāda naftas produkti, degviela, elektroenerģija un pārējie enerģijas avoti (CPV 09000000-3) - kopsummā par 92,5 milj.EUR, un tad seko elektriskie mehānismi, aparāti, iekārtas un palīgmateriāli, apgaismojums (CPV 31000000-6) - kopsumma 37,0 milj.EUR. Savukārt 2014.gadā virs ES līgumcenu sliekšņa lielāko noslēgto līgumu summu par veiktajiem iepirkumiem veidoja celtniecības darbi (45000000-7).</t>
  </si>
  <si>
    <r>
      <t>2015.gadā virs ES līgumcenu sliekšņa kopējā vidējā iepirkumu vērtība ir 3 952 429 EUR</t>
    </r>
    <r>
      <rPr>
        <i/>
        <sz val="11"/>
        <color theme="1"/>
        <rFont val="Calibri"/>
        <family val="2"/>
        <charset val="186"/>
        <scheme val="minor"/>
      </rPr>
      <t xml:space="preserve"> </t>
    </r>
    <r>
      <rPr>
        <sz val="11"/>
        <color theme="1"/>
        <rFont val="Calibri"/>
        <family val="2"/>
        <charset val="186"/>
        <scheme val="minor"/>
      </rPr>
      <t>(vidējā vērtība attiecībā pret 2014.gadu samazinājusies par 1,7 milj.EUR jeb 31,3%). Būvdarbu iepirkumiem virs ES līgumcenu sliekšņa vidējā iepirkumu vērtība ir  9 635 374 EUR</t>
    </r>
    <r>
      <rPr>
        <sz val="11"/>
        <color theme="1"/>
        <rFont val="Calibri"/>
        <family val="2"/>
        <charset val="186"/>
        <scheme val="minor"/>
      </rPr>
      <t xml:space="preserve"> (vidējā vērtība attiecībā pret 2014.gadu samazinājusies par 3,3 milj.EUR jeb 25,7%), preču iepirkumiem vidējā vērtība ir 4 656 428 EUR (salīdzinot ar 2014.gadu, 2015.gadā vidējā vērtība samazinājusies par 0,5 milj.EUR jeb 10,3%), savukārt pakalpojumu iepirkumu vidējā vērtība ir 1 563 785 EUR (salīdzinot ar 2014.gadu, 2015.gadā vidējā vērtība ir samazinājusies par 1,9 milj.EUR jeb 55,0%).</t>
    </r>
  </si>
  <si>
    <r>
      <t>Zem ES līgumcenu sliekšņa kopējā vidējā iepirkumu vērtība ir 5 673 EUR (vidējā vērtība attiecībā pret 2014.gadu samazinājusies par 3 656 EUR jeb 39,1%). Būvdarbu iepirkumiem zem ES līgumcenu sliekšņa vidējā iepirkumu vērtība ir 46 955 EUR (vidējā iepirkumu vērtība attiecībā pret 2014.gadu palielinājusies par 2 595 EUR jeb 5,8%), preču iepirkumiem vidējā vērtība ir 2 320 EUR (salīdzinot ar 2014.gadu, 2015.gadā vidējā vērtība samazinājusies par 1405 EUR jeb 37,7%), savukārt pakalpojumu iepirkumu vidējā vērtība ir 6 206 EUR (salīdzinot ar 2014.gadu, 2015.gadā vidējā vērtība ir samazinājusies par 4 032 EUR</t>
    </r>
    <r>
      <rPr>
        <sz val="11"/>
        <color theme="1"/>
        <rFont val="Calibri"/>
        <family val="2"/>
        <charset val="186"/>
        <scheme val="minor"/>
      </rPr>
      <t xml:space="preserve"> jeb 39,3%).</t>
    </r>
  </si>
  <si>
    <t>2015.gadā lielākā zem ES līgumcenu sliekšņa noslēgtā līgumu summa ir elektroenerģijas jomas uzņēmumiem - 395,8 milj.EUR jeb 49,3% īpatsvars no kopējās noslēgto līgumu summas zem ES līgumcenas. 2014.gadā līderos arī bija elektroenerģijas jomas uzņēmumi.</t>
  </si>
  <si>
    <t>III_Virs_ES_līgumu_vis.vien_Din</t>
  </si>
  <si>
    <t>Mērķis - sniegt informāciju par valstī notiekošajiem procesiem sabiedrisko pakalpojumu sniedzēju jomā, atklājot sabiedrisko pakalpojumu sniedzēju uzņēmumu veikto iepirkumu rezultātus 2015.gadā.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piemērotai iepirkumu procedūrai un noteiktajai līgumcenu robežai;              - atbilstoši iepirkumiem, nepiemērojot likuma procedūru regulējumu;                                  - atbilstoši likuma piemērošanas vispārīgiem izņēmumiem (9. un 10.panta noteiktā kārtībā)</t>
  </si>
  <si>
    <t>Statistikas pārskatu pieprasījuma mērķis ir iegūt kvalitatīvus datus par valstī notiekošajiem sabiedrisko pakalpojumu jomas iepirkumiem un atbilstoši sistematizēt oficiālās statistikas par iepirkumiem Latvijā analīzes procesu.                                                                                    Pārskata sagatavošanas laiks:                                                                                                               - no 2016.gada 1.marta līdz 2016.gada augustam.                                                                    Publikāciju vadības sistēmā iesniegto gada pārskatu datu pārbaude, datu labošana/precizēšana. Statistikas pārskatu apkopojuma sagatavošana:                                     - no 2016.gada septembra līdz 2016.gada novembrim.</t>
  </si>
  <si>
    <t>Termini</t>
  </si>
  <si>
    <t>Datu apkopojuma metode balstīta sistēmā, kad sākotnēji tiek izteikta skaitliskā informācija par iepirkumu skaitu, noslēgtajiem līgumiem un līgumu summām pa jomām, tad izteiktas skaitliskās attiecībās pret  iepriekšējo gadu un noteiktās iepirkumu grupās (pēc iepirkuma veida, iepirkumu nomenklatūras (CPV), piemērotās procedūras, līgumu un vispārīgās vienošanās proporcijas un valstisko piederību rādītāji) un dinamika.                                                                                                         Galvenie statistikas pārskata rādītāji - iepirkumu skaits, noslēgtie līgumi un to līgumu summa.                                                                                                                                           Pārskata dati par sabiedrisko pakalpojumu sniedzēju iepirkumiem ir publiski pieejama informācija, kas pārskatu apkopojumā tiek izteikti pēc publiski pieejamas informācijas principa. Pārskatu apkopojums nesatur konfidenciālu vai ierobežota satura informāciju.                                                                                                           Iepirkumu skaita un līgumu summu izmaiņu analīzei 2015.gada pārskatā izmantota informācija/ dati arī no:                                                                                                                          - iepriekšējo gadu Iepirkumu uzraudzības biroja statistikas pārskatiem un Publikāciju vadības sistēmas.</t>
  </si>
  <si>
    <t>Noslēgto līgumu summu sadalījums virs un zem ES līgumcenu sliekšņa un izņēmumu iepirkumi laika posmā no 2012. līdz 2015.gadam</t>
  </si>
  <si>
    <t>Virs ES līgumcenu sliekšņa noslēgto līgumu summu dinamika pēc jomām no 2012. līdz 2015.gadam</t>
  </si>
  <si>
    <t>137 (243)</t>
  </si>
  <si>
    <t>238 (30)</t>
  </si>
  <si>
    <t>221 (28)</t>
  </si>
  <si>
    <t>235 (22)</t>
  </si>
  <si>
    <t>109 (39)</t>
  </si>
  <si>
    <t>240 (28)</t>
  </si>
  <si>
    <t>Virs ES līgumcenu sliekšņa vidējās iepirkumu vērtību īpatsvaru svārstības pēc iepirkumu veidiem*</t>
  </si>
  <si>
    <t>CPV apakškods</t>
  </si>
  <si>
    <t>CPV galvenais kods</t>
  </si>
  <si>
    <t>Zem ES līgumcenu sliekšņa noslēgto līgumu summu sadalījums pēc sabiedrisko pakalpojumu sniedzēju jomām 2015.gadā, %</t>
  </si>
  <si>
    <t>Kopējā līgumu summa (EUR), piemērojot 9.pantu</t>
  </si>
  <si>
    <t>Kopējā līgumu summa (EUR), piemērojot 10.pantu</t>
  </si>
  <si>
    <t>Vidējā līgumu vērtība (EUR), piemērojot 9.pantu</t>
  </si>
  <si>
    <t>Vidējā līgumu vērtība (EUR), piemērojot 10.pantu</t>
  </si>
  <si>
    <t xml:space="preserve">PU Vangažu namsaimnieks </t>
  </si>
  <si>
    <t>(ekrānattēls)</t>
  </si>
  <si>
    <t>VII.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</si>
</sst>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0" x14ac:knownFonts="1">
    <font>
      <sz val="11"/>
      <color theme="1"/>
      <name val="Calibri"/>
      <family val="2"/>
      <charset val="186"/>
      <scheme val="minor"/>
    </font>
    <font>
      <b/>
      <sz val="11"/>
      <color theme="1"/>
      <name val="Calibri"/>
      <family val="2"/>
      <charset val="186"/>
      <scheme val="minor"/>
    </font>
    <font>
      <b/>
      <sz val="11"/>
      <color theme="4" tint="-0.249977111117893"/>
      <name val="Calibri"/>
      <family val="2"/>
      <charset val="186"/>
      <scheme val="minor"/>
    </font>
    <font>
      <sz val="10"/>
      <name val="Times New Roman"/>
      <family val="1"/>
      <charset val="186"/>
    </font>
    <font>
      <b/>
      <u/>
      <sz val="11"/>
      <color theme="1"/>
      <name val="Calibri"/>
      <family val="2"/>
      <charset val="186"/>
      <scheme val="minor"/>
    </font>
    <font>
      <i/>
      <sz val="11"/>
      <color theme="1"/>
      <name val="Calibri"/>
      <family val="2"/>
      <charset val="186"/>
      <scheme val="minor"/>
    </font>
    <font>
      <b/>
      <i/>
      <sz val="11"/>
      <color theme="1"/>
      <name val="Calibri"/>
      <family val="2"/>
      <charset val="186"/>
      <scheme val="minor"/>
    </font>
    <font>
      <b/>
      <sz val="11"/>
      <color theme="4"/>
      <name val="Calibri"/>
      <family val="2"/>
      <charset val="186"/>
      <scheme val="minor"/>
    </font>
    <font>
      <sz val="10"/>
      <color indexed="8"/>
      <name val="Arial"/>
      <family val="2"/>
      <charset val="186"/>
    </font>
    <font>
      <sz val="11"/>
      <color theme="4"/>
      <name val="Calibri"/>
      <family val="2"/>
      <charset val="186"/>
      <scheme val="minor"/>
    </font>
  </fonts>
  <fills count="28">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gray0625">
        <bgColor theme="6" tint="0.59999389629810485"/>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bgColor indexed="64"/>
      </patternFill>
    </fill>
    <fill>
      <patternFill patternType="gray0625"/>
    </fill>
    <fill>
      <patternFill patternType="gray0625">
        <bgColor theme="0"/>
      </patternFill>
    </fill>
    <fill>
      <patternFill patternType="gray0625">
        <bgColor theme="6" tint="0.79998168889431442"/>
      </patternFill>
    </fill>
    <fill>
      <patternFill patternType="solid">
        <fgColor rgb="FFFFC000"/>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gray0625">
        <bgColor theme="9" tint="0.79998168889431442"/>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FF7C80"/>
        <bgColor indexed="64"/>
      </patternFill>
    </fill>
    <fill>
      <patternFill patternType="solid">
        <fgColor rgb="FFB482DA"/>
        <bgColor indexed="64"/>
      </patternFill>
    </fill>
    <fill>
      <patternFill patternType="solid">
        <fgColor rgb="FFB685DB"/>
        <bgColor indexed="64"/>
      </patternFill>
    </fill>
    <fill>
      <patternFill patternType="solid">
        <fgColor rgb="FFF1A069"/>
        <bgColor indexed="64"/>
      </patternFill>
    </fill>
    <fill>
      <patternFill patternType="solid">
        <fgColor rgb="FF92D050"/>
        <bgColor indexed="64"/>
      </patternFill>
    </fill>
    <fill>
      <patternFill patternType="solid">
        <fgColor theme="0" tint="-0.49998474074526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Dashed">
        <color indexed="64"/>
      </left>
      <right style="thin">
        <color indexed="64"/>
      </right>
      <top style="thin">
        <color indexed="64"/>
      </top>
      <bottom style="double">
        <color indexed="64"/>
      </bottom>
      <diagonal/>
    </border>
    <border>
      <left style="mediumDashed">
        <color indexed="64"/>
      </left>
      <right style="thin">
        <color indexed="64"/>
      </right>
      <top/>
      <bottom style="thin">
        <color indexed="64"/>
      </bottom>
      <diagonal/>
    </border>
    <border>
      <left style="mediumDashed">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Dashed">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8" fillId="0" borderId="0" applyNumberFormat="0" applyFill="0" applyProtection="0"/>
  </cellStyleXfs>
  <cellXfs count="455">
    <xf numFmtId="0" fontId="0" fillId="0" borderId="0" xfId="0"/>
    <xf numFmtId="0" fontId="0" fillId="2" borderId="1" xfId="0" applyFill="1" applyBorder="1" applyAlignment="1">
      <alignment horizontal="center" wrapText="1"/>
    </xf>
    <xf numFmtId="0" fontId="0" fillId="0" borderId="1" xfId="0" applyBorder="1"/>
    <xf numFmtId="0" fontId="1" fillId="2" borderId="1" xfId="0" applyFont="1" applyFill="1" applyBorder="1" applyAlignment="1">
      <alignment horizontal="right"/>
    </xf>
    <xf numFmtId="0" fontId="0" fillId="2" borderId="1" xfId="0" applyFill="1" applyBorder="1"/>
    <xf numFmtId="0" fontId="1" fillId="2" borderId="1" xfId="0" applyFont="1" applyFill="1" applyBorder="1"/>
    <xf numFmtId="3" fontId="0" fillId="0" borderId="1" xfId="0" applyNumberFormat="1" applyBorder="1"/>
    <xf numFmtId="3" fontId="1" fillId="2" borderId="1" xfId="0" applyNumberFormat="1" applyFont="1" applyFill="1" applyBorder="1"/>
    <xf numFmtId="164" fontId="0" fillId="0" borderId="1" xfId="0" applyNumberFormat="1" applyBorder="1"/>
    <xf numFmtId="164" fontId="1" fillId="2" borderId="1" xfId="0" applyNumberFormat="1" applyFont="1" applyFill="1" applyBorder="1"/>
    <xf numFmtId="0" fontId="0" fillId="0" borderId="1" xfId="0" applyBorder="1" applyAlignment="1">
      <alignment horizontal="right"/>
    </xf>
    <xf numFmtId="2" fontId="0" fillId="0" borderId="1" xfId="0" applyNumberFormat="1" applyBorder="1" applyAlignment="1">
      <alignment horizontal="right"/>
    </xf>
    <xf numFmtId="0" fontId="0" fillId="0" borderId="1" xfId="0" applyBorder="1" applyAlignment="1">
      <alignment wrapText="1"/>
    </xf>
    <xf numFmtId="2" fontId="0" fillId="0" borderId="3" xfId="0" applyNumberFormat="1" applyBorder="1" applyAlignment="1">
      <alignment wrapText="1"/>
    </xf>
    <xf numFmtId="0" fontId="0" fillId="0" borderId="3" xfId="0" applyBorder="1"/>
    <xf numFmtId="0" fontId="0" fillId="0" borderId="2" xfId="0" applyBorder="1"/>
    <xf numFmtId="0" fontId="1" fillId="0" borderId="0" xfId="0" applyFont="1"/>
    <xf numFmtId="0" fontId="0" fillId="0" borderId="0" xfId="0" applyBorder="1" applyAlignment="1">
      <alignment wrapText="1"/>
    </xf>
    <xf numFmtId="0" fontId="0" fillId="0" borderId="0" xfId="0" applyBorder="1"/>
    <xf numFmtId="0" fontId="0" fillId="0" borderId="0" xfId="0" applyAlignment="1">
      <alignment wrapText="1"/>
    </xf>
    <xf numFmtId="165" fontId="0" fillId="0" borderId="1" xfId="0" applyNumberFormat="1" applyBorder="1"/>
    <xf numFmtId="3" fontId="0" fillId="0" borderId="3" xfId="0" applyNumberFormat="1" applyBorder="1"/>
    <xf numFmtId="164" fontId="0" fillId="0" borderId="5" xfId="0" applyNumberFormat="1" applyBorder="1"/>
    <xf numFmtId="0" fontId="2" fillId="0" borderId="0" xfId="0" applyFont="1"/>
    <xf numFmtId="0" fontId="0" fillId="0" borderId="7" xfId="0" applyBorder="1"/>
    <xf numFmtId="3" fontId="0" fillId="0" borderId="8" xfId="0" applyNumberFormat="1" applyBorder="1"/>
    <xf numFmtId="3" fontId="3" fillId="3" borderId="1" xfId="0" applyNumberFormat="1" applyFont="1" applyFill="1" applyBorder="1" applyAlignment="1">
      <alignment wrapText="1"/>
    </xf>
    <xf numFmtId="0" fontId="3" fillId="3" borderId="1" xfId="0" applyFont="1" applyFill="1" applyBorder="1"/>
    <xf numFmtId="0" fontId="3" fillId="3" borderId="1" xfId="0" applyFont="1" applyFill="1" applyBorder="1" applyAlignment="1">
      <alignment wrapText="1"/>
    </xf>
    <xf numFmtId="3" fontId="3" fillId="3" borderId="1" xfId="0" applyNumberFormat="1" applyFont="1" applyFill="1" applyBorder="1" applyAlignment="1">
      <alignment horizontal="left" vertical="center"/>
    </xf>
    <xf numFmtId="0" fontId="3" fillId="0" borderId="1" xfId="0" applyFont="1" applyFill="1" applyBorder="1"/>
    <xf numFmtId="3" fontId="0" fillId="0" borderId="0" xfId="0" applyNumberFormat="1"/>
    <xf numFmtId="3" fontId="0" fillId="0" borderId="0" xfId="0" applyNumberFormat="1" applyBorder="1"/>
    <xf numFmtId="3" fontId="0" fillId="0" borderId="1" xfId="0" applyNumberFormat="1" applyBorder="1" applyAlignment="1"/>
    <xf numFmtId="0" fontId="0" fillId="0" borderId="10" xfId="0" applyBorder="1"/>
    <xf numFmtId="3" fontId="0" fillId="0" borderId="10" xfId="0" applyNumberFormat="1" applyBorder="1"/>
    <xf numFmtId="0" fontId="0" fillId="4" borderId="4" xfId="0" applyFill="1" applyBorder="1"/>
    <xf numFmtId="0" fontId="0" fillId="4" borderId="6" xfId="0" applyFill="1" applyBorder="1"/>
    <xf numFmtId="0" fontId="0" fillId="4" borderId="3" xfId="0" applyFill="1" applyBorder="1"/>
    <xf numFmtId="3" fontId="0" fillId="0" borderId="0" xfId="0" applyNumberFormat="1" applyFill="1" applyBorder="1"/>
    <xf numFmtId="165" fontId="0" fillId="0" borderId="1" xfId="0" applyNumberFormat="1" applyFill="1" applyBorder="1"/>
    <xf numFmtId="165" fontId="0" fillId="0" borderId="0" xfId="0" applyNumberFormat="1" applyFill="1" applyBorder="1"/>
    <xf numFmtId="164" fontId="0" fillId="0" borderId="10" xfId="0" applyNumberFormat="1" applyBorder="1"/>
    <xf numFmtId="0" fontId="0" fillId="0" borderId="9" xfId="0" applyBorder="1"/>
    <xf numFmtId="0" fontId="0" fillId="3" borderId="0" xfId="0" applyFill="1" applyBorder="1" applyAlignment="1">
      <alignment horizontal="center" vertical="center" wrapText="1"/>
    </xf>
    <xf numFmtId="3" fontId="0" fillId="3" borderId="0" xfId="0" applyNumberFormat="1" applyFill="1" applyBorder="1"/>
    <xf numFmtId="0" fontId="0" fillId="3" borderId="0" xfId="0" applyFill="1" applyBorder="1"/>
    <xf numFmtId="4" fontId="0" fillId="0" borderId="0" xfId="0" applyNumberFormat="1" applyBorder="1"/>
    <xf numFmtId="3" fontId="0" fillId="0" borderId="1" xfId="0" applyNumberFormat="1" applyFill="1" applyBorder="1"/>
    <xf numFmtId="3" fontId="0" fillId="0" borderId="7" xfId="0" applyNumberFormat="1" applyBorder="1"/>
    <xf numFmtId="3" fontId="0" fillId="0" borderId="2" xfId="0" applyNumberFormat="1" applyBorder="1"/>
    <xf numFmtId="3" fontId="0" fillId="0" borderId="13" xfId="0" applyNumberFormat="1" applyBorder="1"/>
    <xf numFmtId="3" fontId="0" fillId="0" borderId="16" xfId="0" applyNumberFormat="1" applyBorder="1"/>
    <xf numFmtId="3" fontId="1" fillId="0" borderId="3" xfId="0" applyNumberFormat="1" applyFont="1" applyBorder="1"/>
    <xf numFmtId="3" fontId="1" fillId="0" borderId="11" xfId="0" applyNumberFormat="1" applyFont="1" applyBorder="1"/>
    <xf numFmtId="3" fontId="1" fillId="0" borderId="17" xfId="0" applyNumberFormat="1" applyFont="1" applyBorder="1"/>
    <xf numFmtId="0" fontId="0" fillId="0" borderId="19" xfId="0" applyBorder="1"/>
    <xf numFmtId="0" fontId="0" fillId="0" borderId="4" xfId="0" applyBorder="1"/>
    <xf numFmtId="3" fontId="0" fillId="0" borderId="4" xfId="0" applyNumberFormat="1" applyBorder="1"/>
    <xf numFmtId="0" fontId="0" fillId="0" borderId="4" xfId="0" applyFill="1" applyBorder="1"/>
    <xf numFmtId="3" fontId="0" fillId="0" borderId="20" xfId="0" applyNumberFormat="1" applyFill="1" applyBorder="1"/>
    <xf numFmtId="3" fontId="0" fillId="0" borderId="3" xfId="0" applyNumberFormat="1" applyFill="1" applyBorder="1"/>
    <xf numFmtId="3" fontId="0" fillId="0" borderId="11" xfId="0" applyNumberFormat="1" applyBorder="1"/>
    <xf numFmtId="3" fontId="0" fillId="5" borderId="12" xfId="0" applyNumberFormat="1" applyFill="1" applyBorder="1"/>
    <xf numFmtId="0" fontId="0" fillId="5" borderId="12" xfId="0" applyFill="1" applyBorder="1"/>
    <xf numFmtId="164" fontId="0" fillId="5" borderId="12" xfId="0" applyNumberFormat="1" applyFill="1" applyBorder="1"/>
    <xf numFmtId="0" fontId="0" fillId="6" borderId="10"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7" borderId="1" xfId="0" applyFill="1" applyBorder="1"/>
    <xf numFmtId="0" fontId="0" fillId="3" borderId="1" xfId="0" applyFill="1" applyBorder="1"/>
    <xf numFmtId="166" fontId="0" fillId="3" borderId="1" xfId="0" applyNumberFormat="1" applyFill="1" applyBorder="1"/>
    <xf numFmtId="164" fontId="0" fillId="3" borderId="1" xfId="0" applyNumberFormat="1" applyFill="1" applyBorder="1"/>
    <xf numFmtId="0" fontId="0" fillId="6" borderId="1" xfId="0" applyFill="1" applyBorder="1"/>
    <xf numFmtId="164" fontId="0" fillId="8" borderId="1" xfId="0" applyNumberFormat="1" applyFill="1" applyBorder="1"/>
    <xf numFmtId="164" fontId="0" fillId="8" borderId="2" xfId="0" applyNumberFormat="1" applyFill="1" applyBorder="1"/>
    <xf numFmtId="164" fontId="1" fillId="9" borderId="3" xfId="0" applyNumberFormat="1" applyFont="1" applyFill="1" applyBorder="1"/>
    <xf numFmtId="164" fontId="0" fillId="8" borderId="21" xfId="0" applyNumberFormat="1" applyFill="1" applyBorder="1"/>
    <xf numFmtId="164" fontId="0" fillId="8" borderId="4" xfId="0" applyNumberFormat="1" applyFill="1" applyBorder="1"/>
    <xf numFmtId="164" fontId="0" fillId="10" borderId="12" xfId="0" applyNumberFormat="1" applyFill="1" applyBorder="1"/>
    <xf numFmtId="0" fontId="0" fillId="10" borderId="12" xfId="0" applyFill="1" applyBorder="1"/>
    <xf numFmtId="0" fontId="0" fillId="10" borderId="10" xfId="0" applyFill="1" applyBorder="1"/>
    <xf numFmtId="164" fontId="0" fillId="8" borderId="17" xfId="0" applyNumberFormat="1" applyFill="1" applyBorder="1"/>
    <xf numFmtId="164" fontId="0" fillId="8" borderId="3" xfId="0" applyNumberFormat="1" applyFill="1" applyBorder="1"/>
    <xf numFmtId="164" fontId="0" fillId="8" borderId="7" xfId="0" applyNumberFormat="1" applyFill="1" applyBorder="1"/>
    <xf numFmtId="0" fontId="0" fillId="8" borderId="1" xfId="0" applyFill="1" applyBorder="1"/>
    <xf numFmtId="164" fontId="0" fillId="8" borderId="8" xfId="0" applyNumberFormat="1" applyFill="1" applyBorder="1"/>
    <xf numFmtId="0" fontId="0" fillId="0" borderId="1" xfId="0" applyBorder="1" applyAlignment="1">
      <alignment horizontal="right"/>
    </xf>
    <xf numFmtId="0" fontId="0" fillId="3" borderId="10" xfId="0" applyFill="1" applyBorder="1"/>
    <xf numFmtId="0" fontId="0" fillId="6" borderId="9" xfId="0" applyFill="1" applyBorder="1" applyAlignment="1">
      <alignment horizontal="center" vertical="center" wrapText="1"/>
    </xf>
    <xf numFmtId="3" fontId="0" fillId="0" borderId="9" xfId="0" applyNumberFormat="1" applyBorder="1"/>
    <xf numFmtId="0" fontId="0" fillId="0" borderId="8" xfId="0" applyBorder="1"/>
    <xf numFmtId="0" fontId="0" fillId="6" borderId="22" xfId="0" applyFill="1" applyBorder="1" applyAlignment="1">
      <alignment horizontal="center" vertical="center" wrapText="1"/>
    </xf>
    <xf numFmtId="0" fontId="0" fillId="2" borderId="1" xfId="0" applyFill="1" applyBorder="1" applyAlignment="1">
      <alignment horizontal="right"/>
    </xf>
    <xf numFmtId="3" fontId="0" fillId="2" borderId="8" xfId="0" applyNumberFormat="1" applyFill="1" applyBorder="1"/>
    <xf numFmtId="0" fontId="0" fillId="2" borderId="7" xfId="0" applyFill="1" applyBorder="1"/>
    <xf numFmtId="0" fontId="0" fillId="2" borderId="10" xfId="0" applyFill="1" applyBorder="1"/>
    <xf numFmtId="3" fontId="0" fillId="2" borderId="9" xfId="0" applyNumberFormat="1" applyFill="1" applyBorder="1"/>
    <xf numFmtId="16" fontId="0" fillId="2" borderId="1" xfId="0" applyNumberFormat="1" applyFill="1" applyBorder="1" applyAlignment="1">
      <alignment horizontal="right"/>
    </xf>
    <xf numFmtId="0" fontId="4" fillId="0" borderId="0" xfId="0" applyFont="1"/>
    <xf numFmtId="0" fontId="0" fillId="5" borderId="0" xfId="0" applyFill="1" applyAlignment="1">
      <alignment horizontal="right"/>
    </xf>
    <xf numFmtId="0" fontId="0" fillId="5" borderId="0" xfId="0" applyFill="1"/>
    <xf numFmtId="3" fontId="0" fillId="5" borderId="0" xfId="0" applyNumberFormat="1" applyFill="1"/>
    <xf numFmtId="0" fontId="5" fillId="0" borderId="1" xfId="0" applyFont="1" applyBorder="1" applyAlignment="1">
      <alignment horizontal="right"/>
    </xf>
    <xf numFmtId="3" fontId="0" fillId="0" borderId="24" xfId="0" applyNumberFormat="1" applyBorder="1"/>
    <xf numFmtId="0" fontId="0" fillId="5" borderId="1" xfId="0" applyFill="1" applyBorder="1"/>
    <xf numFmtId="0" fontId="0" fillId="5" borderId="7" xfId="0" applyFill="1" applyBorder="1"/>
    <xf numFmtId="0" fontId="0" fillId="5" borderId="10" xfId="0" applyFill="1" applyBorder="1"/>
    <xf numFmtId="0" fontId="0" fillId="5" borderId="1" xfId="0" applyFill="1" applyBorder="1" applyAlignment="1">
      <alignment horizontal="right"/>
    </xf>
    <xf numFmtId="3" fontId="0" fillId="5" borderId="8" xfId="0" applyNumberFormat="1" applyFill="1" applyBorder="1"/>
    <xf numFmtId="3" fontId="0" fillId="5" borderId="9" xfId="0" applyNumberFormat="1" applyFill="1" applyBorder="1"/>
    <xf numFmtId="0" fontId="0" fillId="5" borderId="22" xfId="0" applyFill="1" applyBorder="1"/>
    <xf numFmtId="3" fontId="0" fillId="5" borderId="1" xfId="0" applyNumberFormat="1" applyFill="1" applyBorder="1"/>
    <xf numFmtId="0" fontId="1" fillId="11" borderId="1" xfId="0" applyFont="1" applyFill="1" applyBorder="1"/>
    <xf numFmtId="0" fontId="0" fillId="2" borderId="22" xfId="0" applyFill="1" applyBorder="1"/>
    <xf numFmtId="3" fontId="0" fillId="2" borderId="1" xfId="0" applyNumberFormat="1" applyFill="1" applyBorder="1"/>
    <xf numFmtId="0" fontId="0" fillId="0" borderId="0" xfId="0" applyFill="1" applyBorder="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164" fontId="0" fillId="0" borderId="8" xfId="0" applyNumberFormat="1" applyBorder="1"/>
    <xf numFmtId="0" fontId="4" fillId="0" borderId="0" xfId="0" applyFont="1" applyFill="1" applyBorder="1" applyAlignment="1">
      <alignment horizontal="left"/>
    </xf>
    <xf numFmtId="0" fontId="0" fillId="6" borderId="1" xfId="0" applyFill="1" applyBorder="1" applyAlignment="1">
      <alignment horizontal="center" vertical="center"/>
    </xf>
    <xf numFmtId="0" fontId="0" fillId="12" borderId="1" xfId="0" applyFill="1" applyBorder="1"/>
    <xf numFmtId="3" fontId="0" fillId="7" borderId="8" xfId="0" applyNumberFormat="1" applyFill="1" applyBorder="1"/>
    <xf numFmtId="0" fontId="0" fillId="7" borderId="7" xfId="0" applyFill="1" applyBorder="1"/>
    <xf numFmtId="0" fontId="0" fillId="7" borderId="10" xfId="0" applyFill="1" applyBorder="1"/>
    <xf numFmtId="3" fontId="0" fillId="7" borderId="9" xfId="0" applyNumberFormat="1" applyFill="1" applyBorder="1"/>
    <xf numFmtId="0" fontId="0" fillId="7" borderId="22" xfId="0" applyFill="1" applyBorder="1"/>
    <xf numFmtId="3" fontId="0" fillId="7" borderId="1" xfId="0" applyNumberFormat="1" applyFill="1" applyBorder="1"/>
    <xf numFmtId="0" fontId="0" fillId="7" borderId="1" xfId="0" applyFill="1" applyBorder="1" applyAlignment="1">
      <alignment horizontal="right"/>
    </xf>
    <xf numFmtId="0" fontId="0" fillId="3" borderId="25" xfId="0" applyFill="1" applyBorder="1"/>
    <xf numFmtId="0" fontId="7" fillId="0" borderId="0" xfId="0" applyFont="1"/>
    <xf numFmtId="0" fontId="1" fillId="6" borderId="1" xfId="0" applyFont="1" applyFill="1" applyBorder="1" applyAlignment="1">
      <alignment horizontal="center"/>
    </xf>
    <xf numFmtId="3" fontId="0" fillId="6" borderId="1" xfId="0" applyNumberFormat="1" applyFill="1" applyBorder="1"/>
    <xf numFmtId="0" fontId="0" fillId="0" borderId="1" xfId="0" applyFill="1" applyBorder="1"/>
    <xf numFmtId="0" fontId="0" fillId="3" borderId="1" xfId="0" applyFont="1" applyFill="1" applyBorder="1" applyAlignment="1">
      <alignment horizontal="left"/>
    </xf>
    <xf numFmtId="0" fontId="0" fillId="6" borderId="1" xfId="0" applyFill="1" applyBorder="1" applyAlignment="1">
      <alignment horizontal="center" vertical="center" wrapText="1"/>
    </xf>
    <xf numFmtId="0" fontId="0" fillId="0" borderId="1" xfId="0" applyBorder="1" applyAlignment="1">
      <alignment horizontal="right"/>
    </xf>
    <xf numFmtId="0" fontId="0" fillId="0" borderId="0" xfId="0" applyAlignment="1"/>
    <xf numFmtId="0" fontId="0" fillId="0" borderId="1" xfId="0" applyBorder="1" applyAlignment="1"/>
    <xf numFmtId="0" fontId="0" fillId="0" borderId="1" xfId="0" applyFill="1" applyBorder="1" applyAlignment="1"/>
    <xf numFmtId="0" fontId="0" fillId="0" borderId="5" xfId="0" applyBorder="1"/>
    <xf numFmtId="0" fontId="0" fillId="0" borderId="5" xfId="0" applyBorder="1" applyAlignment="1"/>
    <xf numFmtId="3" fontId="0" fillId="0" borderId="5" xfId="0" applyNumberFormat="1" applyBorder="1"/>
    <xf numFmtId="0" fontId="0" fillId="0" borderId="26" xfId="0" applyBorder="1"/>
    <xf numFmtId="0" fontId="0" fillId="0" borderId="26" xfId="0" applyFill="1" applyBorder="1" applyAlignment="1"/>
    <xf numFmtId="0" fontId="0" fillId="0" borderId="5" xfId="0" applyFill="1" applyBorder="1" applyAlignment="1"/>
    <xf numFmtId="0" fontId="0" fillId="0" borderId="26" xfId="0" applyFill="1" applyBorder="1"/>
    <xf numFmtId="0" fontId="0" fillId="0" borderId="5" xfId="0" applyFill="1" applyBorder="1"/>
    <xf numFmtId="3" fontId="0" fillId="6" borderId="1" xfId="0" applyNumberFormat="1" applyFill="1" applyBorder="1" applyAlignment="1">
      <alignment horizontal="center" vertical="center" wrapText="1"/>
    </xf>
    <xf numFmtId="0" fontId="0" fillId="0" borderId="5" xfId="0" applyBorder="1" applyAlignment="1">
      <alignment horizontal="right"/>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1" xfId="0" applyBorder="1" applyAlignment="1">
      <alignment horizontal="left"/>
    </xf>
    <xf numFmtId="0" fontId="0" fillId="0" borderId="27" xfId="0" applyFill="1" applyBorder="1"/>
    <xf numFmtId="0" fontId="0" fillId="0" borderId="27" xfId="0" applyFill="1" applyBorder="1" applyAlignment="1"/>
    <xf numFmtId="0" fontId="7" fillId="0" borderId="0" xfId="0" applyFont="1" applyFill="1" applyBorder="1" applyAlignment="1">
      <alignment horizontal="right"/>
    </xf>
    <xf numFmtId="0" fontId="7" fillId="0" borderId="0" xfId="0" applyFont="1" applyAlignment="1">
      <alignment wrapText="1"/>
    </xf>
    <xf numFmtId="164" fontId="0" fillId="0" borderId="0" xfId="0" applyNumberFormat="1" applyBorder="1"/>
    <xf numFmtId="3" fontId="1" fillId="0" borderId="0" xfId="0" applyNumberFormat="1" applyFont="1" applyBorder="1"/>
    <xf numFmtId="164" fontId="1" fillId="0" borderId="0" xfId="0" applyNumberFormat="1" applyFont="1" applyBorder="1"/>
    <xf numFmtId="3" fontId="0" fillId="0" borderId="0" xfId="0" applyNumberFormat="1" applyFont="1" applyBorder="1"/>
    <xf numFmtId="3" fontId="0" fillId="0" borderId="0" xfId="0" applyNumberFormat="1" applyFont="1"/>
    <xf numFmtId="3" fontId="0" fillId="0" borderId="0" xfId="0" applyNumberFormat="1" applyFont="1" applyFill="1" applyBorder="1"/>
    <xf numFmtId="3" fontId="0" fillId="0" borderId="1" xfId="0" applyNumberFormat="1" applyFont="1" applyBorder="1"/>
    <xf numFmtId="3" fontId="0" fillId="0" borderId="1" xfId="0" applyNumberFormat="1" applyFont="1" applyFill="1" applyBorder="1"/>
    <xf numFmtId="0" fontId="0" fillId="0" borderId="24" xfId="0" applyBorder="1"/>
    <xf numFmtId="0" fontId="0" fillId="0" borderId="0" xfId="0" applyFill="1" applyBorder="1" applyAlignment="1"/>
    <xf numFmtId="0" fontId="0" fillId="0" borderId="1" xfId="0" applyFill="1" applyBorder="1" applyAlignment="1">
      <alignment horizontal="left"/>
    </xf>
    <xf numFmtId="4" fontId="0" fillId="0" borderId="1" xfId="0" applyNumberFormat="1" applyBorder="1"/>
    <xf numFmtId="0" fontId="0" fillId="0" borderId="5" xfId="0" applyFill="1" applyBorder="1" applyAlignment="1">
      <alignment horizontal="left"/>
    </xf>
    <xf numFmtId="4" fontId="0" fillId="0" borderId="5" xfId="0" applyNumberFormat="1" applyBorder="1"/>
    <xf numFmtId="2" fontId="0" fillId="0" borderId="3" xfId="0" applyNumberFormat="1" applyBorder="1"/>
    <xf numFmtId="9" fontId="0" fillId="0" borderId="3" xfId="0" applyNumberFormat="1" applyBorder="1"/>
    <xf numFmtId="2" fontId="0" fillId="3" borderId="1" xfId="0" applyNumberFormat="1" applyFill="1" applyBorder="1"/>
    <xf numFmtId="4" fontId="0" fillId="3" borderId="1" xfId="0" applyNumberFormat="1" applyFill="1" applyBorder="1"/>
    <xf numFmtId="0" fontId="0" fillId="6" borderId="24" xfId="0" applyFill="1" applyBorder="1" applyAlignment="1">
      <alignment horizontal="center" vertical="center" wrapText="1"/>
    </xf>
    <xf numFmtId="0" fontId="1" fillId="6" borderId="1" xfId="0" applyFont="1" applyFill="1" applyBorder="1"/>
    <xf numFmtId="3" fontId="1" fillId="6" borderId="1" xfId="0" applyNumberFormat="1" applyFont="1" applyFill="1" applyBorder="1"/>
    <xf numFmtId="164" fontId="1" fillId="6" borderId="1" xfId="0" applyNumberFormat="1" applyFont="1" applyFill="1" applyBorder="1"/>
    <xf numFmtId="0" fontId="1" fillId="6" borderId="1" xfId="0" applyFont="1" applyFill="1" applyBorder="1" applyAlignment="1">
      <alignment horizontal="right"/>
    </xf>
    <xf numFmtId="3" fontId="0" fillId="3" borderId="0" xfId="0" applyNumberFormat="1" applyFill="1"/>
    <xf numFmtId="0" fontId="0" fillId="3" borderId="0" xfId="0" applyFill="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0" borderId="3" xfId="0" applyFill="1" applyBorder="1" applyAlignment="1"/>
    <xf numFmtId="3" fontId="0" fillId="3" borderId="1" xfId="0" applyNumberFormat="1" applyFill="1" applyBorder="1" applyAlignment="1"/>
    <xf numFmtId="3" fontId="0" fillId="3" borderId="1" xfId="0" applyNumberFormat="1" applyFill="1" applyBorder="1" applyAlignment="1">
      <alignment wrapText="1"/>
    </xf>
    <xf numFmtId="3" fontId="0" fillId="3" borderId="5" xfId="0" applyNumberFormat="1" applyFill="1" applyBorder="1"/>
    <xf numFmtId="3" fontId="0" fillId="3" borderId="26" xfId="0" applyNumberFormat="1" applyFill="1" applyBorder="1"/>
    <xf numFmtId="3" fontId="0" fillId="3" borderId="1" xfId="0" applyNumberFormat="1" applyFill="1" applyBorder="1"/>
    <xf numFmtId="3" fontId="0" fillId="3" borderId="3" xfId="0" applyNumberFormat="1" applyFill="1" applyBorder="1"/>
    <xf numFmtId="3" fontId="0" fillId="3" borderId="27" xfId="0" applyNumberFormat="1" applyFill="1" applyBorder="1"/>
    <xf numFmtId="0" fontId="1" fillId="6" borderId="3" xfId="0" applyFont="1" applyFill="1" applyBorder="1" applyAlignment="1">
      <alignment horizontal="right"/>
    </xf>
    <xf numFmtId="0" fontId="1" fillId="6" borderId="3" xfId="0" applyFont="1" applyFill="1" applyBorder="1"/>
    <xf numFmtId="3" fontId="1" fillId="6" borderId="3" xfId="0" applyNumberFormat="1" applyFont="1" applyFill="1" applyBorder="1"/>
    <xf numFmtId="164" fontId="1" fillId="6" borderId="3" xfId="0" applyNumberFormat="1" applyFont="1" applyFill="1" applyBorder="1"/>
    <xf numFmtId="3" fontId="0" fillId="6" borderId="1" xfId="0" applyNumberFormat="1" applyFill="1" applyBorder="1" applyAlignment="1">
      <alignment horizontal="center" vertical="center"/>
    </xf>
    <xf numFmtId="0" fontId="1" fillId="6" borderId="1" xfId="0" applyFont="1" applyFill="1" applyBorder="1" applyAlignment="1">
      <alignment horizontal="right" wrapText="1"/>
    </xf>
    <xf numFmtId="164" fontId="0" fillId="0" borderId="0" xfId="0" applyNumberFormat="1"/>
    <xf numFmtId="0" fontId="0" fillId="3" borderId="1" xfId="0" applyFill="1" applyBorder="1" applyAlignment="1">
      <alignment horizontal="center" vertical="center"/>
    </xf>
    <xf numFmtId="164" fontId="0" fillId="3" borderId="1" xfId="0" applyNumberFormat="1" applyFill="1" applyBorder="1" applyAlignment="1">
      <alignment horizontal="right"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13" borderId="1" xfId="0" applyFill="1" applyBorder="1"/>
    <xf numFmtId="3" fontId="0" fillId="13" borderId="1" xfId="0" applyNumberFormat="1" applyFill="1" applyBorder="1"/>
    <xf numFmtId="164" fontId="0" fillId="13" borderId="1" xfId="0" applyNumberFormat="1" applyFill="1" applyBorder="1"/>
    <xf numFmtId="0" fontId="0" fillId="14" borderId="1" xfId="0" applyFill="1" applyBorder="1"/>
    <xf numFmtId="3" fontId="0" fillId="14" borderId="1" xfId="0" applyNumberFormat="1" applyFill="1" applyBorder="1"/>
    <xf numFmtId="164" fontId="0" fillId="14" borderId="1" xfId="0" applyNumberFormat="1" applyFill="1" applyBorder="1"/>
    <xf numFmtId="0" fontId="0" fillId="14" borderId="1" xfId="0" applyFill="1" applyBorder="1" applyAlignment="1">
      <alignment wrapText="1"/>
    </xf>
    <xf numFmtId="0" fontId="0" fillId="6" borderId="4"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4" xfId="0" applyFill="1" applyBorder="1" applyAlignment="1">
      <alignment horizontal="center" vertical="center"/>
    </xf>
    <xf numFmtId="0" fontId="0" fillId="0" borderId="1" xfId="0" applyBorder="1" applyAlignment="1">
      <alignment horizontal="right"/>
    </xf>
    <xf numFmtId="0" fontId="6" fillId="3" borderId="1" xfId="0" applyFont="1" applyFill="1" applyBorder="1" applyAlignment="1">
      <alignment horizontal="right" wrapText="1"/>
    </xf>
    <xf numFmtId="0" fontId="6" fillId="3" borderId="1" xfId="0" applyFont="1" applyFill="1" applyBorder="1"/>
    <xf numFmtId="166" fontId="0" fillId="0" borderId="1" xfId="0" applyNumberFormat="1" applyBorder="1"/>
    <xf numFmtId="0" fontId="0" fillId="0" borderId="12" xfId="0" applyBorder="1"/>
    <xf numFmtId="166" fontId="0" fillId="0" borderId="10" xfId="0" applyNumberFormat="1" applyBorder="1"/>
    <xf numFmtId="0" fontId="0" fillId="0" borderId="20" xfId="0" applyBorder="1"/>
    <xf numFmtId="0" fontId="0" fillId="0" borderId="30" xfId="0" applyBorder="1"/>
    <xf numFmtId="0" fontId="0" fillId="3" borderId="25" xfId="0" applyFill="1" applyBorder="1" applyAlignment="1">
      <alignment horizontal="center" vertical="center" wrapText="1"/>
    </xf>
    <xf numFmtId="0" fontId="0" fillId="6" borderId="12" xfId="0" applyFill="1" applyBorder="1"/>
    <xf numFmtId="0" fontId="0" fillId="6" borderId="10" xfId="0" applyFill="1" applyBorder="1"/>
    <xf numFmtId="0" fontId="0" fillId="0" borderId="8" xfId="0" applyBorder="1" applyAlignment="1">
      <alignment wrapText="1"/>
    </xf>
    <xf numFmtId="0" fontId="0" fillId="0" borderId="1" xfId="0" applyBorder="1" applyAlignment="1">
      <alignment horizontal="right"/>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 fillId="16" borderId="1" xfId="0" applyFont="1" applyFill="1" applyBorder="1" applyAlignment="1">
      <alignment horizontal="right"/>
    </xf>
    <xf numFmtId="3" fontId="1" fillId="16" borderId="1" xfId="0" applyNumberFormat="1" applyFont="1" applyFill="1" applyBorder="1"/>
    <xf numFmtId="164" fontId="1" fillId="16" borderId="1" xfId="0" applyNumberFormat="1" applyFont="1" applyFill="1" applyBorder="1"/>
    <xf numFmtId="0" fontId="0" fillId="16" borderId="1" xfId="0" applyFill="1" applyBorder="1" applyAlignment="1">
      <alignment horizontal="center" vertical="center"/>
    </xf>
    <xf numFmtId="0" fontId="1" fillId="16" borderId="1" xfId="0" applyFont="1" applyFill="1" applyBorder="1" applyAlignment="1">
      <alignment horizontal="right" wrapText="1"/>
    </xf>
    <xf numFmtId="0" fontId="0" fillId="16" borderId="1" xfId="0" applyFill="1" applyBorder="1"/>
    <xf numFmtId="0" fontId="0" fillId="16" borderId="20" xfId="0" applyFill="1" applyBorder="1"/>
    <xf numFmtId="0" fontId="0" fillId="16" borderId="30" xfId="0" applyFill="1" applyBorder="1"/>
    <xf numFmtId="0" fontId="0" fillId="16" borderId="19" xfId="0" applyFill="1" applyBorder="1"/>
    <xf numFmtId="0" fontId="0" fillId="16" borderId="10" xfId="0" applyFill="1" applyBorder="1" applyAlignment="1">
      <alignment horizontal="center" vertical="center" wrapText="1"/>
    </xf>
    <xf numFmtId="0" fontId="0" fillId="16" borderId="8" xfId="0" applyFill="1" applyBorder="1"/>
    <xf numFmtId="0" fontId="0" fillId="16" borderId="10" xfId="0" applyFill="1" applyBorder="1"/>
    <xf numFmtId="0" fontId="0" fillId="16" borderId="8" xfId="0" applyFill="1" applyBorder="1" applyAlignment="1">
      <alignment horizontal="center" vertical="center" wrapText="1"/>
    </xf>
    <xf numFmtId="0" fontId="0" fillId="16" borderId="12" xfId="0" applyFill="1" applyBorder="1"/>
    <xf numFmtId="0" fontId="0" fillId="15" borderId="8" xfId="0" applyFill="1" applyBorder="1" applyAlignment="1">
      <alignment horizontal="center" vertical="center" wrapText="1"/>
    </xf>
    <xf numFmtId="0" fontId="0" fillId="15" borderId="7" xfId="0" applyFill="1" applyBorder="1" applyAlignment="1">
      <alignment horizontal="center" vertical="center" wrapText="1"/>
    </xf>
    <xf numFmtId="0" fontId="0" fillId="15" borderId="1" xfId="0" applyFill="1" applyBorder="1" applyAlignment="1">
      <alignment wrapText="1"/>
    </xf>
    <xf numFmtId="0" fontId="0" fillId="17" borderId="1" xfId="0" applyFill="1" applyBorder="1" applyAlignment="1">
      <alignment wrapText="1"/>
    </xf>
    <xf numFmtId="0" fontId="0" fillId="17" borderId="8" xfId="0" applyFill="1" applyBorder="1" applyAlignment="1">
      <alignment wrapText="1"/>
    </xf>
    <xf numFmtId="0" fontId="0" fillId="15" borderId="10" xfId="0" applyFill="1" applyBorder="1"/>
    <xf numFmtId="0" fontId="0" fillId="15" borderId="1" xfId="0" applyFill="1" applyBorder="1"/>
    <xf numFmtId="0" fontId="0" fillId="15" borderId="10" xfId="0" applyFill="1" applyBorder="1" applyAlignment="1">
      <alignment wrapText="1"/>
    </xf>
    <xf numFmtId="0" fontId="0" fillId="15" borderId="1" xfId="0" applyFill="1" applyBorder="1" applyAlignment="1">
      <alignment horizontal="center" wrapText="1"/>
    </xf>
    <xf numFmtId="0" fontId="0" fillId="15" borderId="10"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1" xfId="0" applyFill="1" applyBorder="1" applyAlignment="1">
      <alignment horizontal="center" vertical="center" wrapText="1"/>
    </xf>
    <xf numFmtId="0" fontId="0" fillId="15" borderId="8" xfId="0" applyFill="1" applyBorder="1" applyAlignment="1">
      <alignment wrapText="1"/>
    </xf>
    <xf numFmtId="0" fontId="0" fillId="15" borderId="7" xfId="0" applyFill="1" applyBorder="1" applyAlignment="1">
      <alignment wrapText="1"/>
    </xf>
    <xf numFmtId="0" fontId="0" fillId="15" borderId="1" xfId="0" applyFill="1" applyBorder="1" applyAlignment="1">
      <alignment horizontal="center"/>
    </xf>
    <xf numFmtId="0" fontId="0" fillId="17" borderId="1" xfId="0" applyFill="1" applyBorder="1" applyAlignment="1">
      <alignment horizontal="center" wrapText="1"/>
    </xf>
    <xf numFmtId="3" fontId="0" fillId="15" borderId="9" xfId="0" applyNumberFormat="1" applyFill="1" applyBorder="1"/>
    <xf numFmtId="0" fontId="0" fillId="15" borderId="9" xfId="0" applyFill="1" applyBorder="1"/>
    <xf numFmtId="0" fontId="0" fillId="15" borderId="10" xfId="0" applyFill="1" applyBorder="1" applyAlignment="1">
      <alignment horizontal="center" wrapText="1"/>
    </xf>
    <xf numFmtId="0" fontId="0" fillId="15" borderId="0" xfId="0" applyFill="1"/>
    <xf numFmtId="0" fontId="0" fillId="6" borderId="0" xfId="0" applyFill="1"/>
    <xf numFmtId="0" fontId="0" fillId="0" borderId="0" xfId="0" applyAlignment="1">
      <alignment horizontal="right"/>
    </xf>
    <xf numFmtId="0" fontId="1" fillId="0" borderId="8" xfId="0" applyFont="1" applyBorder="1"/>
    <xf numFmtId="0" fontId="0" fillId="0" borderId="6" xfId="0" applyBorder="1"/>
    <xf numFmtId="3" fontId="0" fillId="0" borderId="6" xfId="0" applyNumberFormat="1" applyBorder="1"/>
    <xf numFmtId="3" fontId="0" fillId="0" borderId="12" xfId="0" applyNumberFormat="1" applyBorder="1"/>
    <xf numFmtId="0" fontId="1" fillId="6" borderId="8" xfId="0" applyFont="1" applyFill="1" applyBorder="1"/>
    <xf numFmtId="0" fontId="1" fillId="6" borderId="10" xfId="0" applyFont="1" applyFill="1" applyBorder="1" applyAlignment="1">
      <alignment horizontal="right"/>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164" fontId="0" fillId="0" borderId="6" xfId="0" applyNumberFormat="1" applyBorder="1"/>
    <xf numFmtId="164" fontId="0" fillId="0" borderId="12" xfId="0" applyNumberFormat="1" applyBorder="1"/>
    <xf numFmtId="164" fontId="0" fillId="6" borderId="1" xfId="0" applyNumberFormat="1" applyFill="1" applyBorder="1"/>
    <xf numFmtId="17" fontId="0" fillId="0" borderId="1" xfId="0" applyNumberFormat="1" applyBorder="1" applyAlignment="1">
      <alignment horizontal="right"/>
    </xf>
    <xf numFmtId="0" fontId="0" fillId="6" borderId="1" xfId="0" applyFill="1" applyBorder="1" applyAlignment="1">
      <alignment horizontal="right"/>
    </xf>
    <xf numFmtId="0" fontId="1" fillId="8" borderId="1" xfId="0" applyFont="1" applyFill="1" applyBorder="1" applyAlignment="1">
      <alignment horizontal="right"/>
    </xf>
    <xf numFmtId="3" fontId="0" fillId="8" borderId="1" xfId="0" applyNumberFormat="1" applyFill="1" applyBorder="1"/>
    <xf numFmtId="0" fontId="0" fillId="8" borderId="1" xfId="0" applyFill="1" applyBorder="1" applyAlignment="1">
      <alignment horizontal="right"/>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 fillId="6"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right"/>
    </xf>
    <xf numFmtId="0" fontId="9" fillId="0" borderId="0" xfId="0" applyFont="1"/>
    <xf numFmtId="0" fontId="0" fillId="0" borderId="1" xfId="0" applyFill="1" applyBorder="1" applyAlignment="1">
      <alignment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1" fillId="6" borderId="1" xfId="0" applyFont="1" applyFill="1" applyBorder="1" applyAlignment="1">
      <alignment horizontal="left"/>
    </xf>
    <xf numFmtId="0" fontId="0" fillId="0" borderId="1" xfId="0" applyBorder="1" applyAlignment="1">
      <alignment horizontal="left"/>
    </xf>
    <xf numFmtId="0" fontId="0" fillId="0" borderId="1" xfId="0" applyBorder="1" applyAlignment="1">
      <alignment horizontal="right"/>
    </xf>
    <xf numFmtId="3" fontId="0" fillId="0" borderId="1" xfId="0" applyNumberFormat="1" applyBorder="1" applyAlignment="1">
      <alignment wrapText="1"/>
    </xf>
    <xf numFmtId="3" fontId="0" fillId="0" borderId="2" xfId="0" applyNumberFormat="1" applyBorder="1" applyAlignment="1">
      <alignment wrapText="1"/>
    </xf>
    <xf numFmtId="164" fontId="0" fillId="0" borderId="2" xfId="0" applyNumberFormat="1" applyBorder="1"/>
    <xf numFmtId="0" fontId="0" fillId="6" borderId="3" xfId="0" applyFill="1" applyBorder="1"/>
    <xf numFmtId="3" fontId="0" fillId="6" borderId="3" xfId="0" applyNumberFormat="1" applyFill="1" applyBorder="1" applyAlignment="1">
      <alignment wrapText="1"/>
    </xf>
    <xf numFmtId="164" fontId="0" fillId="6" borderId="3" xfId="0" applyNumberFormat="1" applyFill="1" applyBorder="1"/>
    <xf numFmtId="0" fontId="0" fillId="0" borderId="1" xfId="0" applyBorder="1" applyAlignment="1">
      <alignment horizontal="left" vertical="center"/>
    </xf>
    <xf numFmtId="0" fontId="0" fillId="0" borderId="1" xfId="0" applyBorder="1" applyAlignment="1">
      <alignment horizontal="right" wrapText="1"/>
    </xf>
    <xf numFmtId="164" fontId="0" fillId="0" borderId="1" xfId="0" applyNumberFormat="1" applyBorder="1" applyAlignment="1">
      <alignment horizontal="right"/>
    </xf>
    <xf numFmtId="164" fontId="0" fillId="0" borderId="1" xfId="0" applyNumberFormat="1" applyBorder="1" applyAlignment="1">
      <alignment horizontal="right" wrapText="1"/>
    </xf>
    <xf numFmtId="3" fontId="0" fillId="0" borderId="1" xfId="0" applyNumberFormat="1" applyBorder="1" applyAlignment="1">
      <alignment horizontal="center" wrapText="1"/>
    </xf>
    <xf numFmtId="164" fontId="1" fillId="6" borderId="1" xfId="0" applyNumberFormat="1" applyFont="1" applyFill="1" applyBorder="1" applyAlignment="1">
      <alignment horizontal="right"/>
    </xf>
    <xf numFmtId="3" fontId="0" fillId="0" borderId="1" xfId="0" applyNumberFormat="1" applyBorder="1" applyAlignment="1">
      <alignment horizontal="right"/>
    </xf>
    <xf numFmtId="3" fontId="0" fillId="0" borderId="1" xfId="0" applyNumberFormat="1" applyBorder="1" applyAlignment="1">
      <alignment horizontal="right" wrapText="1"/>
    </xf>
    <xf numFmtId="0" fontId="1" fillId="6" borderId="1" xfId="0" applyFont="1"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6" borderId="1" xfId="0" applyFill="1" applyBorder="1" applyAlignment="1">
      <alignment horizontal="center" wrapText="1"/>
    </xf>
    <xf numFmtId="0" fontId="0" fillId="2" borderId="0" xfId="0" applyFill="1"/>
    <xf numFmtId="0" fontId="0" fillId="18" borderId="0" xfId="0" applyFill="1"/>
    <xf numFmtId="0" fontId="0" fillId="2" borderId="2" xfId="0" applyFill="1" applyBorder="1"/>
    <xf numFmtId="0" fontId="0" fillId="0" borderId="0" xfId="0" applyFill="1" applyBorder="1" applyAlignment="1">
      <alignment horizontal="right"/>
    </xf>
    <xf numFmtId="164" fontId="0" fillId="0" borderId="8" xfId="0" applyNumberFormat="1" applyBorder="1" applyAlignment="1"/>
    <xf numFmtId="164" fontId="1" fillId="2" borderId="8" xfId="0" applyNumberFormat="1" applyFont="1" applyFill="1" applyBorder="1" applyAlignment="1"/>
    <xf numFmtId="0" fontId="0" fillId="3" borderId="0" xfId="0" applyFill="1" applyBorder="1" applyAlignment="1">
      <alignment vertical="center"/>
    </xf>
    <xf numFmtId="0" fontId="0" fillId="3" borderId="0" xfId="0" applyFill="1" applyBorder="1" applyAlignment="1">
      <alignment vertical="center" wrapText="1"/>
    </xf>
    <xf numFmtId="3" fontId="0" fillId="3" borderId="0" xfId="0" applyNumberFormat="1" applyFill="1" applyBorder="1" applyAlignment="1"/>
    <xf numFmtId="0" fontId="1" fillId="3" borderId="0" xfId="0" applyFont="1" applyFill="1" applyBorder="1" applyAlignment="1"/>
    <xf numFmtId="3" fontId="1" fillId="2" borderId="1" xfId="0" applyNumberFormat="1" applyFont="1" applyFill="1" applyBorder="1" applyAlignment="1"/>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164" fontId="0" fillId="0" borderId="9" xfId="0" applyNumberFormat="1" applyBorder="1"/>
    <xf numFmtId="0" fontId="0" fillId="5" borderId="1" xfId="0" applyFill="1" applyBorder="1" applyAlignment="1">
      <alignment wrapText="1"/>
    </xf>
    <xf numFmtId="0" fontId="0" fillId="5" borderId="9" xfId="0" applyFill="1" applyBorder="1"/>
    <xf numFmtId="0" fontId="0" fillId="5" borderId="10" xfId="0" applyFill="1" applyBorder="1" applyAlignment="1">
      <alignment horizontal="center" wrapText="1"/>
    </xf>
    <xf numFmtId="0" fontId="0" fillId="5" borderId="1" xfId="0" applyFill="1" applyBorder="1" applyAlignment="1">
      <alignment horizontal="center" wrapText="1"/>
    </xf>
    <xf numFmtId="0" fontId="0" fillId="5" borderId="9" xfId="0" applyFill="1" applyBorder="1" applyAlignment="1">
      <alignment wrapText="1"/>
    </xf>
    <xf numFmtId="0" fontId="0" fillId="5" borderId="10" xfId="0" applyFill="1" applyBorder="1" applyAlignment="1">
      <alignment wrapText="1"/>
    </xf>
    <xf numFmtId="0" fontId="1" fillId="5" borderId="1" xfId="0" applyFont="1" applyFill="1" applyBorder="1"/>
    <xf numFmtId="164" fontId="0" fillId="5" borderId="1" xfId="0" applyNumberFormat="1" applyFill="1" applyBorder="1"/>
    <xf numFmtId="166" fontId="0" fillId="5" borderId="1" xfId="0" applyNumberFormat="1" applyFill="1" applyBorder="1"/>
    <xf numFmtId="0" fontId="0" fillId="6" borderId="1" xfId="0" applyFill="1" applyBorder="1" applyAlignment="1">
      <alignment wrapText="1"/>
    </xf>
    <xf numFmtId="3" fontId="1" fillId="0" borderId="0" xfId="0" applyNumberFormat="1" applyFont="1"/>
    <xf numFmtId="0" fontId="0" fillId="6" borderId="1" xfId="0" applyFill="1" applyBorder="1" applyAlignment="1">
      <alignment horizontal="center" vertical="center" wrapText="1"/>
    </xf>
    <xf numFmtId="0" fontId="0" fillId="6" borderId="10" xfId="0" applyFill="1" applyBorder="1" applyAlignment="1">
      <alignment horizontal="center" vertical="center" wrapText="1"/>
    </xf>
    <xf numFmtId="0" fontId="0" fillId="19" borderId="1" xfId="0" applyFill="1" applyBorder="1"/>
    <xf numFmtId="0" fontId="0" fillId="19" borderId="10" xfId="0" applyFill="1" applyBorder="1"/>
    <xf numFmtId="0" fontId="0" fillId="20" borderId="1" xfId="0" applyFill="1" applyBorder="1"/>
    <xf numFmtId="0" fontId="0" fillId="20" borderId="10" xfId="0" applyFill="1" applyBorder="1"/>
    <xf numFmtId="0" fontId="0" fillId="21" borderId="1" xfId="0" applyFill="1" applyBorder="1"/>
    <xf numFmtId="0" fontId="0" fillId="21" borderId="10" xfId="0" applyFill="1" applyBorder="1"/>
    <xf numFmtId="0" fontId="0" fillId="14" borderId="10" xfId="0" applyFill="1" applyBorder="1"/>
    <xf numFmtId="0" fontId="0" fillId="13" borderId="10" xfId="0" applyFill="1" applyBorder="1"/>
    <xf numFmtId="0" fontId="0" fillId="22" borderId="1" xfId="0" applyFill="1" applyBorder="1"/>
    <xf numFmtId="0" fontId="0" fillId="22" borderId="10" xfId="0" applyFill="1" applyBorder="1"/>
    <xf numFmtId="0" fontId="0" fillId="23" borderId="1" xfId="0" applyFill="1" applyBorder="1"/>
    <xf numFmtId="0" fontId="0" fillId="24" borderId="10" xfId="0" applyFill="1" applyBorder="1"/>
    <xf numFmtId="0" fontId="0" fillId="25" borderId="1" xfId="0" applyFill="1" applyBorder="1"/>
    <xf numFmtId="0" fontId="0" fillId="25" borderId="10" xfId="0" applyFill="1" applyBorder="1"/>
    <xf numFmtId="0" fontId="0" fillId="26" borderId="1" xfId="0" applyFill="1" applyBorder="1"/>
    <xf numFmtId="0" fontId="0" fillId="26" borderId="10" xfId="0" applyFill="1" applyBorder="1"/>
    <xf numFmtId="0" fontId="0" fillId="27" borderId="1" xfId="0" applyFill="1" applyBorder="1"/>
    <xf numFmtId="0" fontId="0" fillId="27" borderId="10" xfId="0" applyFill="1" applyBorder="1"/>
    <xf numFmtId="0" fontId="1" fillId="0" borderId="0" xfId="0" applyFont="1" applyAlignment="1">
      <alignment horizontal="left"/>
    </xf>
    <xf numFmtId="0" fontId="1" fillId="0" borderId="0" xfId="0" applyFont="1" applyAlignment="1">
      <alignment horizontal="center" wrapText="1"/>
    </xf>
    <xf numFmtId="0" fontId="0" fillId="0" borderId="1" xfId="0" applyBorder="1" applyAlignment="1">
      <alignment horizontal="left" vertical="top" wrapText="1"/>
    </xf>
    <xf numFmtId="0" fontId="1" fillId="0" borderId="0" xfId="0" applyFont="1" applyAlignment="1">
      <alignment horizontal="left" wrapText="1"/>
    </xf>
    <xf numFmtId="0" fontId="0" fillId="0" borderId="1" xfId="0" applyBorder="1" applyAlignment="1">
      <alignment horizontal="left" vertical="top"/>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1" fillId="0" borderId="0" xfId="0" applyFont="1" applyAlignment="1">
      <alignment horizontal="left"/>
    </xf>
    <xf numFmtId="0" fontId="0" fillId="2" borderId="1" xfId="0" applyFill="1" applyBorder="1" applyAlignment="1">
      <alignment horizontal="center"/>
    </xf>
    <xf numFmtId="0" fontId="0" fillId="2" borderId="1" xfId="0" applyFill="1" applyBorder="1" applyAlignment="1">
      <alignment horizontal="center" wrapText="1"/>
    </xf>
    <xf numFmtId="0" fontId="1" fillId="0" borderId="0" xfId="0" applyFont="1" applyBorder="1" applyAlignment="1">
      <alignment horizontal="center" wrapText="1"/>
    </xf>
    <xf numFmtId="0" fontId="0" fillId="5" borderId="1" xfId="0" applyFill="1" applyBorder="1" applyAlignment="1">
      <alignment horizontal="center"/>
    </xf>
    <xf numFmtId="0" fontId="1" fillId="0" borderId="0" xfId="0" applyFont="1" applyFill="1" applyBorder="1" applyAlignment="1">
      <alignment horizontal="left" wrapText="1"/>
    </xf>
    <xf numFmtId="0" fontId="0" fillId="0" borderId="1" xfId="0" applyBorder="1" applyAlignment="1">
      <alignment horizontal="left"/>
    </xf>
    <xf numFmtId="0" fontId="0" fillId="0" borderId="1" xfId="0" applyBorder="1" applyAlignment="1">
      <alignment horizontal="left" wrapText="1"/>
    </xf>
    <xf numFmtId="0" fontId="0" fillId="5" borderId="8" xfId="0" applyFill="1" applyBorder="1" applyAlignment="1">
      <alignment horizontal="center"/>
    </xf>
    <xf numFmtId="0" fontId="0" fillId="5" borderId="10" xfId="0" applyFill="1" applyBorder="1" applyAlignment="1">
      <alignment horizontal="center"/>
    </xf>
    <xf numFmtId="0" fontId="0" fillId="5" borderId="1" xfId="0" applyFill="1" applyBorder="1" applyAlignment="1">
      <alignment horizontal="center" vertical="center" wrapText="1"/>
    </xf>
    <xf numFmtId="0" fontId="0" fillId="0" borderId="0" xfId="0" applyAlignment="1">
      <alignment horizontal="left" wrapText="1"/>
    </xf>
    <xf numFmtId="3" fontId="0" fillId="0" borderId="0" xfId="0" applyNumberFormat="1" applyAlignment="1">
      <alignment horizontal="left"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9" xfId="0" applyFill="1" applyBorder="1" applyAlignment="1">
      <alignment horizontal="center" vertical="center" wrapText="1"/>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9" xfId="0" applyFill="1" applyBorder="1" applyAlignment="1">
      <alignment horizontal="center" vertical="center"/>
    </xf>
    <xf numFmtId="0" fontId="0" fillId="6" borderId="23" xfId="0" applyFill="1" applyBorder="1" applyAlignment="1">
      <alignment horizontal="center" vertical="center"/>
    </xf>
    <xf numFmtId="0" fontId="0" fillId="6" borderId="12" xfId="0" applyFill="1" applyBorder="1" applyAlignment="1">
      <alignment horizontal="center" vertical="center"/>
    </xf>
    <xf numFmtId="0" fontId="0" fillId="6" borderId="8" xfId="0" applyFill="1" applyBorder="1" applyAlignment="1">
      <alignment horizontal="center" vertical="center"/>
    </xf>
    <xf numFmtId="0" fontId="7" fillId="0" borderId="0" xfId="0" applyFont="1" applyFill="1" applyBorder="1" applyAlignment="1">
      <alignment horizontal="left" wrapText="1"/>
    </xf>
    <xf numFmtId="0" fontId="7" fillId="0" borderId="0" xfId="0" applyFont="1" applyAlignment="1">
      <alignment horizontal="center" wrapText="1"/>
    </xf>
    <xf numFmtId="0" fontId="7" fillId="0" borderId="0" xfId="0" applyFont="1" applyAlignment="1">
      <alignment horizontal="left" wrapText="1"/>
    </xf>
    <xf numFmtId="0" fontId="0" fillId="0" borderId="4" xfId="0" applyBorder="1" applyAlignment="1">
      <alignment horizontal="left" wrapText="1"/>
    </xf>
    <xf numFmtId="0" fontId="1" fillId="6" borderId="1" xfId="0" applyFont="1" applyFill="1" applyBorder="1" applyAlignment="1">
      <alignment horizontal="left"/>
    </xf>
    <xf numFmtId="0" fontId="0" fillId="0" borderId="1" xfId="0" applyBorder="1" applyAlignment="1">
      <alignment horizontal="left" vertical="center" wrapText="1"/>
    </xf>
    <xf numFmtId="0" fontId="7" fillId="0" borderId="0" xfId="0" applyFont="1" applyFill="1" applyBorder="1" applyAlignment="1">
      <alignment horizontal="center" wrapText="1"/>
    </xf>
    <xf numFmtId="3" fontId="0" fillId="6" borderId="1" xfId="0" applyNumberFormat="1" applyFill="1" applyBorder="1" applyAlignment="1">
      <alignment horizontal="center" vertical="center"/>
    </xf>
    <xf numFmtId="0" fontId="1" fillId="6" borderId="3" xfId="0" applyFont="1" applyFill="1" applyBorder="1" applyAlignment="1">
      <alignment horizontal="center"/>
    </xf>
    <xf numFmtId="0" fontId="0" fillId="6" borderId="4" xfId="0" applyFill="1" applyBorder="1" applyAlignment="1">
      <alignment horizontal="center" vertical="center"/>
    </xf>
    <xf numFmtId="0" fontId="0" fillId="6" borderId="3" xfId="0" applyFill="1" applyBorder="1" applyAlignment="1">
      <alignment horizontal="center" vertical="center"/>
    </xf>
    <xf numFmtId="0" fontId="0" fillId="6" borderId="6" xfId="0" applyFill="1" applyBorder="1" applyAlignment="1">
      <alignment horizontal="center" vertical="center"/>
    </xf>
    <xf numFmtId="3" fontId="0" fillId="6" borderId="8" xfId="0" applyNumberFormat="1" applyFill="1" applyBorder="1" applyAlignment="1">
      <alignment horizontal="center" vertical="center"/>
    </xf>
    <xf numFmtId="3" fontId="0" fillId="6" borderId="12" xfId="0" applyNumberFormat="1" applyFill="1" applyBorder="1" applyAlignment="1">
      <alignment horizontal="center" vertical="center"/>
    </xf>
    <xf numFmtId="3" fontId="0" fillId="6" borderId="10" xfId="0" applyNumberFormat="1" applyFill="1" applyBorder="1" applyAlignment="1">
      <alignment horizontal="center" vertical="center"/>
    </xf>
    <xf numFmtId="0" fontId="0" fillId="0" borderId="26" xfId="0" applyBorder="1" applyAlignment="1">
      <alignment horizontal="left" wrapText="1"/>
    </xf>
    <xf numFmtId="0" fontId="0" fillId="0" borderId="5" xfId="0" applyBorder="1" applyAlignment="1">
      <alignment horizontal="left" wrapText="1"/>
    </xf>
    <xf numFmtId="0" fontId="0" fillId="0" borderId="26"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0" fillId="0" borderId="3" xfId="0" applyBorder="1" applyAlignment="1">
      <alignment horizontal="left" wrapText="1"/>
    </xf>
    <xf numFmtId="0" fontId="0" fillId="0" borderId="4" xfId="0" applyFill="1" applyBorder="1" applyAlignment="1">
      <alignment horizontal="left"/>
    </xf>
    <xf numFmtId="0" fontId="0" fillId="0" borderId="3" xfId="0" applyFill="1"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3" xfId="0" applyBorder="1" applyAlignment="1">
      <alignment horizontal="left"/>
    </xf>
    <xf numFmtId="0" fontId="0" fillId="0" borderId="28" xfId="0" applyFill="1" applyBorder="1" applyAlignment="1">
      <alignment horizontal="right"/>
    </xf>
    <xf numFmtId="0" fontId="0" fillId="0" borderId="29" xfId="0" applyFill="1" applyBorder="1" applyAlignment="1">
      <alignment horizontal="right"/>
    </xf>
    <xf numFmtId="0" fontId="0" fillId="0" borderId="1" xfId="0" applyBorder="1" applyAlignment="1">
      <alignment horizontal="right"/>
    </xf>
    <xf numFmtId="0" fontId="0" fillId="15" borderId="1" xfId="0" applyFill="1" applyBorder="1" applyAlignment="1">
      <alignment horizontal="center"/>
    </xf>
    <xf numFmtId="0" fontId="0" fillId="0" borderId="3" xfId="0" applyBorder="1" applyAlignment="1">
      <alignment horizontal="right"/>
    </xf>
    <xf numFmtId="0" fontId="0" fillId="0" borderId="1" xfId="0" applyFill="1" applyBorder="1" applyAlignment="1">
      <alignment horizontal="right"/>
    </xf>
    <xf numFmtId="0" fontId="1" fillId="0" borderId="4" xfId="0" applyFont="1" applyBorder="1" applyAlignment="1">
      <alignment horizontal="right"/>
    </xf>
    <xf numFmtId="0" fontId="0" fillId="17" borderId="18" xfId="0" applyFill="1" applyBorder="1" applyAlignment="1">
      <alignment horizontal="center" wrapText="1"/>
    </xf>
    <xf numFmtId="0" fontId="0" fillId="17" borderId="12" xfId="0" applyFill="1" applyBorder="1" applyAlignment="1">
      <alignment horizontal="center" wrapText="1"/>
    </xf>
    <xf numFmtId="0" fontId="0" fillId="17" borderId="10" xfId="0" applyFill="1" applyBorder="1" applyAlignment="1">
      <alignment horizontal="center" wrapText="1"/>
    </xf>
    <xf numFmtId="0" fontId="0" fillId="15" borderId="8" xfId="0" applyFill="1" applyBorder="1" applyAlignment="1">
      <alignment horizontal="center"/>
    </xf>
    <xf numFmtId="0" fontId="0" fillId="15" borderId="12" xfId="0" applyFill="1" applyBorder="1" applyAlignment="1">
      <alignment horizontal="center"/>
    </xf>
    <xf numFmtId="0" fontId="0" fillId="15" borderId="10" xfId="0" applyFill="1" applyBorder="1" applyAlignment="1">
      <alignment horizontal="center"/>
    </xf>
    <xf numFmtId="0" fontId="0" fillId="5" borderId="12" xfId="0" applyFill="1" applyBorder="1" applyAlignment="1">
      <alignment horizontal="center"/>
    </xf>
    <xf numFmtId="0" fontId="0" fillId="15" borderId="7" xfId="0" applyFill="1" applyBorder="1" applyAlignment="1">
      <alignment horizontal="center" vertical="center"/>
    </xf>
    <xf numFmtId="0" fontId="0" fillId="15" borderId="1" xfId="0" applyFill="1" applyBorder="1" applyAlignment="1">
      <alignment horizontal="center" vertical="center"/>
    </xf>
    <xf numFmtId="0" fontId="0" fillId="15" borderId="1" xfId="0" applyFill="1" applyBorder="1" applyAlignment="1">
      <alignment horizontal="center" wrapText="1"/>
    </xf>
    <xf numFmtId="0" fontId="0" fillId="15" borderId="1" xfId="0" applyFill="1" applyBorder="1" applyAlignment="1">
      <alignment horizontal="center" vertical="center" wrapText="1"/>
    </xf>
    <xf numFmtId="0" fontId="0" fillId="15" borderId="8" xfId="0" applyFill="1" applyBorder="1" applyAlignment="1">
      <alignment horizontal="center" vertical="center" wrapText="1"/>
    </xf>
    <xf numFmtId="0" fontId="0" fillId="15" borderId="7" xfId="0" applyFill="1" applyBorder="1" applyAlignment="1">
      <alignment horizontal="center"/>
    </xf>
    <xf numFmtId="0" fontId="0" fillId="17" borderId="1" xfId="0" applyFill="1" applyBorder="1" applyAlignment="1">
      <alignment horizontal="center" wrapText="1"/>
    </xf>
    <xf numFmtId="0" fontId="0" fillId="0" borderId="8" xfId="0" applyBorder="1" applyAlignment="1">
      <alignment horizontal="center"/>
    </xf>
    <xf numFmtId="0" fontId="0" fillId="0" borderId="12"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0" borderId="3" xfId="0" applyFont="1" applyBorder="1" applyAlignment="1">
      <alignment horizontal="right"/>
    </xf>
    <xf numFmtId="0" fontId="0" fillId="3" borderId="1" xfId="0" applyFill="1" applyBorder="1" applyAlignment="1">
      <alignment horizontal="left" wrapText="1"/>
    </xf>
    <xf numFmtId="0" fontId="0" fillId="0" borderId="8" xfId="0" applyBorder="1" applyAlignment="1">
      <alignment horizontal="left" wrapText="1"/>
    </xf>
    <xf numFmtId="0" fontId="0" fillId="0" borderId="12" xfId="0" applyBorder="1" applyAlignment="1">
      <alignment horizontal="left" wrapText="1"/>
    </xf>
    <xf numFmtId="0" fontId="0" fillId="0" borderId="10" xfId="0" applyBorder="1" applyAlignment="1">
      <alignment horizontal="left" wrapText="1"/>
    </xf>
  </cellXfs>
  <cellStyles count="2">
    <cellStyle name="Normal" xfId="0" builtinId="0"/>
    <cellStyle name="Normal 2" xfId="1"/>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1A069"/>
      <color rgb="FFB685DB"/>
      <color rgb="FFB482DA"/>
      <color rgb="FFA162D0"/>
      <color rgb="FFFF7C80"/>
      <color rgb="FFCB5D13"/>
      <color rgb="FF94440E"/>
      <color rgb="FFEC7C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6.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II_Dinamika_sps_skaits_kopā_sum!$A$17</c:f>
              <c:strCache>
                <c:ptCount val="1"/>
                <c:pt idx="0">
                  <c:v>Kopā sabiedrisko pakalpojumu sniedzēji (skaits)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II_Dinamika_sps_skaits_kopā_sum!$B$16:$G$16</c:f>
              <c:strCache>
                <c:ptCount val="6"/>
                <c:pt idx="0">
                  <c:v>2010.gads</c:v>
                </c:pt>
                <c:pt idx="1">
                  <c:v>2011.gads</c:v>
                </c:pt>
                <c:pt idx="2">
                  <c:v>2012.gads</c:v>
                </c:pt>
                <c:pt idx="3">
                  <c:v>2013.gads</c:v>
                </c:pt>
                <c:pt idx="4">
                  <c:v>2014.gads</c:v>
                </c:pt>
                <c:pt idx="5">
                  <c:v>2015.gads</c:v>
                </c:pt>
              </c:strCache>
            </c:strRef>
          </c:cat>
          <c:val>
            <c:numRef>
              <c:f>II_Dinamika_sps_skaits_kopā_sum!$B$17:$G$17</c:f>
              <c:numCache>
                <c:formatCode>General</c:formatCode>
                <c:ptCount val="6"/>
                <c:pt idx="0">
                  <c:v>247</c:v>
                </c:pt>
                <c:pt idx="1">
                  <c:v>228</c:v>
                </c:pt>
                <c:pt idx="2">
                  <c:v>240</c:v>
                </c:pt>
                <c:pt idx="3">
                  <c:v>238</c:v>
                </c:pt>
                <c:pt idx="4">
                  <c:v>221</c:v>
                </c:pt>
                <c:pt idx="5">
                  <c:v>235</c:v>
                </c:pt>
              </c:numCache>
            </c:numRef>
          </c:val>
          <c:extLst>
            <c:ext xmlns:c16="http://schemas.microsoft.com/office/drawing/2014/chart" uri="{C3380CC4-5D6E-409C-BE32-E72D297353CC}">
              <c16:uniqueId val="{00000000-6315-4F88-9772-FB92EE9A7687}"/>
            </c:ext>
          </c:extLst>
        </c:ser>
        <c:dLbls>
          <c:showLegendKey val="0"/>
          <c:showVal val="0"/>
          <c:showCatName val="0"/>
          <c:showSerName val="0"/>
          <c:showPercent val="0"/>
          <c:showBubbleSize val="0"/>
        </c:dLbls>
        <c:gapWidth val="150"/>
        <c:axId val="470110760"/>
        <c:axId val="470109448"/>
      </c:barChart>
      <c:lineChart>
        <c:grouping val="standard"/>
        <c:varyColors val="0"/>
        <c:ser>
          <c:idx val="1"/>
          <c:order val="1"/>
          <c:tx>
            <c:strRef>
              <c:f>II_Dinamika_sps_skaits_kopā_sum!$A$18</c:f>
              <c:strCache>
                <c:ptCount val="1"/>
                <c:pt idx="0">
                  <c:v>Kopā noslēgto līgumu summa (milj.EUR)</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strRef>
              <c:f>II_Dinamika_sps_skaits_kopā_sum!$B$16:$G$16</c:f>
              <c:strCache>
                <c:ptCount val="6"/>
                <c:pt idx="0">
                  <c:v>2010.gads</c:v>
                </c:pt>
                <c:pt idx="1">
                  <c:v>2011.gads</c:v>
                </c:pt>
                <c:pt idx="2">
                  <c:v>2012.gads</c:v>
                </c:pt>
                <c:pt idx="3">
                  <c:v>2013.gads</c:v>
                </c:pt>
                <c:pt idx="4">
                  <c:v>2014.gads</c:v>
                </c:pt>
                <c:pt idx="5">
                  <c:v>2015.gads</c:v>
                </c:pt>
              </c:strCache>
            </c:strRef>
          </c:cat>
          <c:val>
            <c:numRef>
              <c:f>II_Dinamika_sps_skaits_kopā_sum!$B$18:$G$18</c:f>
              <c:numCache>
                <c:formatCode>General</c:formatCode>
                <c:ptCount val="6"/>
                <c:pt idx="0">
                  <c:v>1337.8</c:v>
                </c:pt>
                <c:pt idx="1">
                  <c:v>867.2</c:v>
                </c:pt>
                <c:pt idx="2">
                  <c:v>1496.6</c:v>
                </c:pt>
                <c:pt idx="3">
                  <c:v>1305.0999999999999</c:v>
                </c:pt>
                <c:pt idx="4">
                  <c:v>1632.9</c:v>
                </c:pt>
                <c:pt idx="5">
                  <c:v>1296.7</c:v>
                </c:pt>
              </c:numCache>
            </c:numRef>
          </c:val>
          <c:smooth val="0"/>
          <c:extLst>
            <c:ext xmlns:c16="http://schemas.microsoft.com/office/drawing/2014/chart" uri="{C3380CC4-5D6E-409C-BE32-E72D297353CC}">
              <c16:uniqueId val="{00000001-6315-4F88-9772-FB92EE9A7687}"/>
            </c:ext>
          </c:extLst>
        </c:ser>
        <c:dLbls>
          <c:showLegendKey val="0"/>
          <c:showVal val="0"/>
          <c:showCatName val="0"/>
          <c:showSerName val="0"/>
          <c:showPercent val="0"/>
          <c:showBubbleSize val="0"/>
        </c:dLbls>
        <c:marker val="1"/>
        <c:smooth val="0"/>
        <c:axId val="470110760"/>
        <c:axId val="470109448"/>
      </c:lineChart>
      <c:catAx>
        <c:axId val="47011076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0109448"/>
        <c:crosses val="autoZero"/>
        <c:auto val="1"/>
        <c:lblAlgn val="ctr"/>
        <c:lblOffset val="100"/>
        <c:noMultiLvlLbl val="0"/>
      </c:catAx>
      <c:valAx>
        <c:axId val="470109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0110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II_Kopējā_dinamika!$A$198</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II_Kopējā_dinamika!$B$198:$G$198</c:f>
              <c:numCache>
                <c:formatCode>General</c:formatCode>
                <c:ptCount val="6"/>
              </c:numCache>
            </c:numRef>
          </c:val>
          <c:extLst>
            <c:ext xmlns:c16="http://schemas.microsoft.com/office/drawing/2014/chart" uri="{C3380CC4-5D6E-409C-BE32-E72D297353CC}">
              <c16:uniqueId val="{00000000-E894-4B42-8F67-85690C8624FD}"/>
            </c:ext>
          </c:extLst>
        </c:ser>
        <c:ser>
          <c:idx val="1"/>
          <c:order val="1"/>
          <c:tx>
            <c:strRef>
              <c:f>II_Kopējā_dinamika!$A$199</c:f>
              <c:strCache>
                <c:ptCount val="1"/>
                <c:pt idx="0">
                  <c:v>Siltumapgāde, gāze</c:v>
                </c:pt>
              </c:strCache>
            </c:strRef>
          </c:tx>
          <c:spPr>
            <a:solidFill>
              <a:schemeClr val="accent6">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II_Kopējā_dinamika!$B$199:$G$199</c:f>
              <c:numCache>
                <c:formatCode>0.0%</c:formatCode>
                <c:ptCount val="6"/>
                <c:pt idx="0">
                  <c:v>0.14000000000000001</c:v>
                </c:pt>
                <c:pt idx="1">
                  <c:v>0.317</c:v>
                </c:pt>
                <c:pt idx="2">
                  <c:v>0.126</c:v>
                </c:pt>
                <c:pt idx="3">
                  <c:v>0.113</c:v>
                </c:pt>
                <c:pt idx="4">
                  <c:v>6.4000000000000001E-2</c:v>
                </c:pt>
                <c:pt idx="5">
                  <c:v>9.8000000000000004E-2</c:v>
                </c:pt>
              </c:numCache>
            </c:numRef>
          </c:val>
          <c:extLst>
            <c:ext xmlns:c16="http://schemas.microsoft.com/office/drawing/2014/chart" uri="{C3380CC4-5D6E-409C-BE32-E72D297353CC}">
              <c16:uniqueId val="{00000001-E894-4B42-8F67-85690C8624FD}"/>
            </c:ext>
          </c:extLst>
        </c:ser>
        <c:ser>
          <c:idx val="2"/>
          <c:order val="2"/>
          <c:tx>
            <c:strRef>
              <c:f>II_Kopējā_dinamika!$A$200</c:f>
              <c:strCache>
                <c:ptCount val="1"/>
                <c:pt idx="0">
                  <c:v>Elektroenerģija</c:v>
                </c:pt>
              </c:strCache>
            </c:strRef>
          </c:tx>
          <c:spPr>
            <a:solidFill>
              <a:schemeClr val="accent5">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II_Kopējā_dinamika!$B$200:$G$200</c:f>
              <c:numCache>
                <c:formatCode>0.0%</c:formatCode>
                <c:ptCount val="6"/>
                <c:pt idx="0">
                  <c:v>0.56599999999999995</c:v>
                </c:pt>
                <c:pt idx="1">
                  <c:v>0.217</c:v>
                </c:pt>
                <c:pt idx="2">
                  <c:v>0.17</c:v>
                </c:pt>
                <c:pt idx="3">
                  <c:v>0.193</c:v>
                </c:pt>
                <c:pt idx="4">
                  <c:v>0.48799999999999999</c:v>
                </c:pt>
                <c:pt idx="5">
                  <c:v>0.501</c:v>
                </c:pt>
              </c:numCache>
            </c:numRef>
          </c:val>
          <c:extLst>
            <c:ext xmlns:c16="http://schemas.microsoft.com/office/drawing/2014/chart" uri="{C3380CC4-5D6E-409C-BE32-E72D297353CC}">
              <c16:uniqueId val="{00000002-E894-4B42-8F67-85690C8624FD}"/>
            </c:ext>
          </c:extLst>
        </c:ser>
        <c:ser>
          <c:idx val="3"/>
          <c:order val="3"/>
          <c:tx>
            <c:strRef>
              <c:f>II_Kopējā_dinamika!$A$201</c:f>
              <c:strCache>
                <c:ptCount val="1"/>
                <c:pt idx="0">
                  <c:v>Ūdensapgāde</c:v>
                </c:pt>
              </c:strCache>
            </c:strRef>
          </c:tx>
          <c:spPr>
            <a:solidFill>
              <a:schemeClr val="accent4">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II_Kopējā_dinamika!$B$201:$G$201</c:f>
              <c:numCache>
                <c:formatCode>0.0%</c:formatCode>
                <c:ptCount val="6"/>
                <c:pt idx="0">
                  <c:v>4.2000000000000003E-2</c:v>
                </c:pt>
                <c:pt idx="1">
                  <c:v>7.0000000000000007E-2</c:v>
                </c:pt>
                <c:pt idx="2">
                  <c:v>0.06</c:v>
                </c:pt>
                <c:pt idx="3">
                  <c:v>9.0999999999999998E-2</c:v>
                </c:pt>
                <c:pt idx="4">
                  <c:v>8.1000000000000003E-2</c:v>
                </c:pt>
                <c:pt idx="5">
                  <c:v>8.5000000000000006E-2</c:v>
                </c:pt>
              </c:numCache>
            </c:numRef>
          </c:val>
          <c:extLst>
            <c:ext xmlns:c16="http://schemas.microsoft.com/office/drawing/2014/chart" uri="{C3380CC4-5D6E-409C-BE32-E72D297353CC}">
              <c16:uniqueId val="{00000003-E894-4B42-8F67-85690C8624FD}"/>
            </c:ext>
          </c:extLst>
        </c:ser>
        <c:ser>
          <c:idx val="4"/>
          <c:order val="4"/>
          <c:tx>
            <c:strRef>
              <c:f>II_Kopējā_dinamika!$A$202</c:f>
              <c:strCache>
                <c:ptCount val="1"/>
                <c:pt idx="0">
                  <c:v>Dzelzceļu pakalpojumi</c:v>
                </c:pt>
              </c:strCache>
            </c:strRef>
          </c:tx>
          <c:spPr>
            <a:solidFill>
              <a:schemeClr val="accent3">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II_Kopējā_dinamika!$B$202:$G$202</c:f>
              <c:numCache>
                <c:formatCode>0.0%</c:formatCode>
                <c:ptCount val="6"/>
                <c:pt idx="0">
                  <c:v>0.14499999999999999</c:v>
                </c:pt>
                <c:pt idx="1">
                  <c:v>0.189</c:v>
                </c:pt>
                <c:pt idx="2">
                  <c:v>0.36899999999999999</c:v>
                </c:pt>
                <c:pt idx="3">
                  <c:v>0.16800000000000001</c:v>
                </c:pt>
                <c:pt idx="4">
                  <c:v>0.19500000000000001</c:v>
                </c:pt>
                <c:pt idx="5">
                  <c:v>9.0999999999999998E-2</c:v>
                </c:pt>
              </c:numCache>
            </c:numRef>
          </c:val>
          <c:extLst>
            <c:ext xmlns:c16="http://schemas.microsoft.com/office/drawing/2014/chart" uri="{C3380CC4-5D6E-409C-BE32-E72D297353CC}">
              <c16:uniqueId val="{00000004-E894-4B42-8F67-85690C8624FD}"/>
            </c:ext>
          </c:extLst>
        </c:ser>
        <c:ser>
          <c:idx val="5"/>
          <c:order val="5"/>
          <c:tx>
            <c:strRef>
              <c:f>II_Kopējā_dinamika!$A$203</c:f>
              <c:strCache>
                <c:ptCount val="1"/>
                <c:pt idx="0">
                  <c:v>Pasažieru pārvadājumi</c:v>
                </c:pt>
              </c:strCache>
            </c:strRef>
          </c:tx>
          <c:spPr>
            <a:solidFill>
              <a:schemeClr val="accent2">
                <a:lumMod val="40000"/>
                <a:lumOff val="60000"/>
              </a:schemeClr>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II_Kopējā_dinamika!$B$203:$G$203</c:f>
              <c:numCache>
                <c:formatCode>0.0%</c:formatCode>
                <c:ptCount val="6"/>
                <c:pt idx="0">
                  <c:v>5.2999999999999999E-2</c:v>
                </c:pt>
                <c:pt idx="1">
                  <c:v>0.109</c:v>
                </c:pt>
                <c:pt idx="2">
                  <c:v>6.9000000000000006E-2</c:v>
                </c:pt>
                <c:pt idx="3">
                  <c:v>0.312</c:v>
                </c:pt>
                <c:pt idx="4">
                  <c:v>7.3999999999999996E-2</c:v>
                </c:pt>
                <c:pt idx="5">
                  <c:v>0.13600000000000001</c:v>
                </c:pt>
              </c:numCache>
            </c:numRef>
          </c:val>
          <c:extLst>
            <c:ext xmlns:c16="http://schemas.microsoft.com/office/drawing/2014/chart" uri="{C3380CC4-5D6E-409C-BE32-E72D297353CC}">
              <c16:uniqueId val="{00000005-E894-4B42-8F67-85690C8624FD}"/>
            </c:ext>
          </c:extLst>
        </c:ser>
        <c:ser>
          <c:idx val="6"/>
          <c:order val="6"/>
          <c:tx>
            <c:strRef>
              <c:f>II_Kopējā_dinamika!$A$204</c:f>
              <c:strCache>
                <c:ptCount val="1"/>
                <c:pt idx="0">
                  <c:v>Pasta pakalpojumi</c:v>
                </c:pt>
              </c:strCache>
            </c:strRef>
          </c:tx>
          <c:spPr>
            <a:solidFill>
              <a:srgbClr val="A162D0"/>
            </a:solidFill>
            <a:ln>
              <a:noFill/>
            </a:ln>
            <a:effectLst/>
          </c:spPr>
          <c:invertIfNegative val="0"/>
          <c:dLbls>
            <c:dLbl>
              <c:idx val="0"/>
              <c:layout>
                <c:manualLayout>
                  <c:x val="4.8691415026196234E-2"/>
                  <c:y val="1.2077294685990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894-4B42-8F67-85690C8624FD}"/>
                </c:ext>
              </c:extLst>
            </c:dLbl>
            <c:dLbl>
              <c:idx val="1"/>
              <c:layout>
                <c:manualLayout>
                  <c:x val="4.7068367858656361E-2"/>
                  <c:y val="9.66183574879228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894-4B42-8F67-85690C8624FD}"/>
                </c:ext>
              </c:extLst>
            </c:dLbl>
            <c:dLbl>
              <c:idx val="2"/>
              <c:layout>
                <c:manualLayout>
                  <c:x val="5.0314462193736115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894-4B42-8F67-85690C8624FD}"/>
                </c:ext>
              </c:extLst>
            </c:dLbl>
            <c:dLbl>
              <c:idx val="3"/>
              <c:layout>
                <c:manualLayout>
                  <c:x val="4.3822273523576614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894-4B42-8F67-85690C8624FD}"/>
                </c:ext>
              </c:extLst>
            </c:dLbl>
            <c:dLbl>
              <c:idx val="4"/>
              <c:layout>
                <c:manualLayout>
                  <c:x val="4.2199226356036741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94-4B42-8F67-85690C8624FD}"/>
                </c:ext>
              </c:extLst>
            </c:dLbl>
            <c:dLbl>
              <c:idx val="5"/>
              <c:layout>
                <c:manualLayout>
                  <c:x val="4.8691415026196234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894-4B42-8F67-85690C8624FD}"/>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II_Kopējā_dinamika!$B$204:$G$204</c:f>
              <c:numCache>
                <c:formatCode>0.0%</c:formatCode>
                <c:ptCount val="6"/>
                <c:pt idx="0">
                  <c:v>0.01</c:v>
                </c:pt>
                <c:pt idx="1">
                  <c:v>1.9E-2</c:v>
                </c:pt>
                <c:pt idx="2">
                  <c:v>8.0000000000000002E-3</c:v>
                </c:pt>
                <c:pt idx="3">
                  <c:v>1.4999999999999999E-2</c:v>
                </c:pt>
                <c:pt idx="4">
                  <c:v>8.0000000000000002E-3</c:v>
                </c:pt>
                <c:pt idx="5">
                  <c:v>6.0000000000000001E-3</c:v>
                </c:pt>
              </c:numCache>
            </c:numRef>
          </c:val>
          <c:extLst>
            <c:ext xmlns:c16="http://schemas.microsoft.com/office/drawing/2014/chart" uri="{C3380CC4-5D6E-409C-BE32-E72D297353CC}">
              <c16:uniqueId val="{00000006-E894-4B42-8F67-85690C8624FD}"/>
            </c:ext>
          </c:extLst>
        </c:ser>
        <c:ser>
          <c:idx val="7"/>
          <c:order val="7"/>
          <c:tx>
            <c:strRef>
              <c:f>II_Kopējā_dinamika!$A$205</c:f>
              <c:strCache>
                <c:ptCount val="1"/>
                <c:pt idx="0">
                  <c:v>Ostas</c:v>
                </c:pt>
              </c:strCache>
            </c:strRef>
          </c:tx>
          <c:spPr>
            <a:solidFill>
              <a:srgbClr val="CB5D13"/>
            </a:solidFill>
            <a:ln>
              <a:noFill/>
            </a:ln>
            <a:effectLst/>
          </c:spPr>
          <c:invertIfNegative val="0"/>
          <c:dLbls>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II_Kopējā_dinamika!$B$205:$G$205</c:f>
              <c:numCache>
                <c:formatCode>0.0%</c:formatCode>
                <c:ptCount val="6"/>
                <c:pt idx="0">
                  <c:v>3.7999999999999999E-2</c:v>
                </c:pt>
                <c:pt idx="1">
                  <c:v>6.9000000000000006E-2</c:v>
                </c:pt>
                <c:pt idx="2">
                  <c:v>0.13100000000000001</c:v>
                </c:pt>
                <c:pt idx="3">
                  <c:v>0.09</c:v>
                </c:pt>
                <c:pt idx="4">
                  <c:v>5.6000000000000001E-2</c:v>
                </c:pt>
                <c:pt idx="5">
                  <c:v>4.9000000000000002E-2</c:v>
                </c:pt>
              </c:numCache>
            </c:numRef>
          </c:val>
          <c:extLst>
            <c:ext xmlns:c16="http://schemas.microsoft.com/office/drawing/2014/chart" uri="{C3380CC4-5D6E-409C-BE32-E72D297353CC}">
              <c16:uniqueId val="{00000007-E894-4B42-8F67-85690C8624FD}"/>
            </c:ext>
          </c:extLst>
        </c:ser>
        <c:ser>
          <c:idx val="8"/>
          <c:order val="8"/>
          <c:tx>
            <c:strRef>
              <c:f>II_Kopējā_dinamika!$A$206</c:f>
              <c:strCache>
                <c:ptCount val="1"/>
                <c:pt idx="0">
                  <c:v>Lidostas</c:v>
                </c:pt>
              </c:strCache>
            </c:strRef>
          </c:tx>
          <c:spPr>
            <a:solidFill>
              <a:schemeClr val="accent6">
                <a:lumMod val="75000"/>
              </a:schemeClr>
            </a:solidFill>
            <a:ln>
              <a:noFill/>
            </a:ln>
            <a:effectLst/>
          </c:spPr>
          <c:invertIfNegative val="0"/>
          <c:dLbls>
            <c:dLbl>
              <c:idx val="0"/>
              <c:layout>
                <c:manualLayout>
                  <c:x val="4.7068367858656361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94-4B42-8F67-85690C8624FD}"/>
                </c:ext>
              </c:extLst>
            </c:dLbl>
            <c:dLbl>
              <c:idx val="1"/>
              <c:layout>
                <c:manualLayout>
                  <c:x val="4.7068367858656361E-2"/>
                  <c:y val="-4.8309178743961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94-4B42-8F67-85690C8624FD}"/>
                </c:ext>
              </c:extLst>
            </c:dLbl>
            <c:dLbl>
              <c:idx val="2"/>
              <c:layout>
                <c:manualLayout>
                  <c:x val="5.1937509361275988E-2"/>
                  <c:y val="-1.449275362318840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894-4B42-8F67-85690C8624FD}"/>
                </c:ext>
              </c:extLst>
            </c:dLbl>
            <c:dLbl>
              <c:idx val="3"/>
              <c:layout>
                <c:manualLayout>
                  <c:x val="4.8691415026196234E-2"/>
                  <c:y val="-4.830917874396137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894-4B42-8F67-85690C8624FD}"/>
                </c:ext>
              </c:extLst>
            </c:dLbl>
            <c:dLbl>
              <c:idx val="4"/>
              <c:layout>
                <c:manualLayout>
                  <c:x val="3.8953132020956988E-2"/>
                  <c:y val="-9.66183574879227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894-4B42-8F67-85690C8624FD}"/>
                </c:ext>
              </c:extLst>
            </c:dLbl>
            <c:dLbl>
              <c:idx val="5"/>
              <c:layout>
                <c:manualLayout>
                  <c:x val="3.8953132020956988E-2"/>
                  <c:y val="-7.2463768115942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894-4B42-8F67-85690C8624FD}"/>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II_Kopējā_dinamika!$B$197:$G$197</c:f>
              <c:strCache>
                <c:ptCount val="6"/>
                <c:pt idx="0">
                  <c:v>2010.gads</c:v>
                </c:pt>
                <c:pt idx="1">
                  <c:v>2011.gads</c:v>
                </c:pt>
                <c:pt idx="2">
                  <c:v>2012.gads</c:v>
                </c:pt>
                <c:pt idx="3">
                  <c:v>2013.gads</c:v>
                </c:pt>
                <c:pt idx="4">
                  <c:v>2014.gads</c:v>
                </c:pt>
                <c:pt idx="5">
                  <c:v>2015.gads</c:v>
                </c:pt>
              </c:strCache>
            </c:strRef>
          </c:cat>
          <c:val>
            <c:numRef>
              <c:f>II_Kopējā_dinamika!$B$206:$G$206</c:f>
              <c:numCache>
                <c:formatCode>0.0%</c:formatCode>
                <c:ptCount val="6"/>
                <c:pt idx="0">
                  <c:v>6.0000000000000001E-3</c:v>
                </c:pt>
                <c:pt idx="1">
                  <c:v>0.01</c:v>
                </c:pt>
                <c:pt idx="2">
                  <c:v>6.7000000000000004E-2</c:v>
                </c:pt>
                <c:pt idx="3">
                  <c:v>1.7999999999999999E-2</c:v>
                </c:pt>
                <c:pt idx="4">
                  <c:v>3.4000000000000002E-2</c:v>
                </c:pt>
                <c:pt idx="5">
                  <c:v>3.4000000000000002E-2</c:v>
                </c:pt>
              </c:numCache>
            </c:numRef>
          </c:val>
          <c:extLst>
            <c:ext xmlns:c16="http://schemas.microsoft.com/office/drawing/2014/chart" uri="{C3380CC4-5D6E-409C-BE32-E72D297353CC}">
              <c16:uniqueId val="{00000008-E894-4B42-8F67-85690C8624FD}"/>
            </c:ext>
          </c:extLst>
        </c:ser>
        <c:dLbls>
          <c:dLblPos val="ctr"/>
          <c:showLegendKey val="0"/>
          <c:showVal val="1"/>
          <c:showCatName val="0"/>
          <c:showSerName val="0"/>
          <c:showPercent val="0"/>
          <c:showBubbleSize val="0"/>
        </c:dLbls>
        <c:gapWidth val="150"/>
        <c:overlap val="100"/>
        <c:axId val="482768384"/>
        <c:axId val="482768712"/>
      </c:barChart>
      <c:catAx>
        <c:axId val="48276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2768712"/>
        <c:crosses val="autoZero"/>
        <c:auto val="1"/>
        <c:lblAlgn val="ctr"/>
        <c:lblOffset val="100"/>
        <c:noMultiLvlLbl val="0"/>
      </c:catAx>
      <c:valAx>
        <c:axId val="48276871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2768384"/>
        <c:crosses val="autoZero"/>
        <c:crossBetween val="between"/>
      </c:valAx>
      <c:spPr>
        <a:noFill/>
        <a:ln>
          <a:noFill/>
        </a:ln>
        <a:effectLst/>
      </c:spPr>
    </c:plotArea>
    <c:legend>
      <c:legendPos val="b"/>
      <c:layout>
        <c:manualLayout>
          <c:xMode val="edge"/>
          <c:yMode val="edge"/>
          <c:x val="4.9999948880404169E-2"/>
          <c:y val="0.95399674588187788"/>
          <c:w val="0.89999997444020208"/>
          <c:h val="4.6003254118122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III_Virs_ES_iep_veidi_Tab_Din!$A$4</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III_Virs_ES_iep_veidi_Tab_Din!$B$4:$C$4</c:f>
              <c:numCache>
                <c:formatCode>General</c:formatCode>
                <c:ptCount val="2"/>
                <c:pt idx="0">
                  <c:v>3</c:v>
                </c:pt>
                <c:pt idx="1">
                  <c:v>0</c:v>
                </c:pt>
              </c:numCache>
            </c:numRef>
          </c:val>
          <c:extLst>
            <c:ext xmlns:c16="http://schemas.microsoft.com/office/drawing/2014/chart" uri="{C3380CC4-5D6E-409C-BE32-E72D297353CC}">
              <c16:uniqueId val="{00000000-D9D5-4364-8DA4-A2BB8305B796}"/>
            </c:ext>
          </c:extLst>
        </c:ser>
        <c:ser>
          <c:idx val="1"/>
          <c:order val="1"/>
          <c:tx>
            <c:strRef>
              <c:f>III_Virs_ES_iep_veidi_Tab_Din!$A$5</c:f>
              <c:strCache>
                <c:ptCount val="1"/>
                <c:pt idx="0">
                  <c:v>Preces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III_Virs_ES_iep_veidi_Tab_Din!$B$5:$C$5</c:f>
              <c:numCache>
                <c:formatCode>General</c:formatCode>
                <c:ptCount val="2"/>
                <c:pt idx="0">
                  <c:v>99</c:v>
                </c:pt>
                <c:pt idx="1">
                  <c:v>52</c:v>
                </c:pt>
              </c:numCache>
            </c:numRef>
          </c:val>
          <c:extLst>
            <c:ext xmlns:c16="http://schemas.microsoft.com/office/drawing/2014/chart" uri="{C3380CC4-5D6E-409C-BE32-E72D297353CC}">
              <c16:uniqueId val="{00000001-D9D5-4364-8DA4-A2BB8305B796}"/>
            </c:ext>
          </c:extLst>
        </c:ser>
        <c:ser>
          <c:idx val="2"/>
          <c:order val="2"/>
          <c:tx>
            <c:strRef>
              <c:f>III_Virs_ES_iep_veidi_Tab_Din!$A$6</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III_Virs_ES_iep_veidi_Tab_Din!$B$3:$C$3</c:f>
              <c:strCache>
                <c:ptCount val="2"/>
                <c:pt idx="0">
                  <c:v>Iepirkumu līgumu skaits</c:v>
                </c:pt>
                <c:pt idx="1">
                  <c:v>Vispārīgo vienošanos skaits</c:v>
                </c:pt>
              </c:strCache>
            </c:strRef>
          </c:cat>
          <c:val>
            <c:numRef>
              <c:f>III_Virs_ES_iep_veidi_Tab_Din!$B$6:$C$6</c:f>
              <c:numCache>
                <c:formatCode>General</c:formatCode>
                <c:ptCount val="2"/>
                <c:pt idx="0">
                  <c:v>27</c:v>
                </c:pt>
                <c:pt idx="1">
                  <c:v>92</c:v>
                </c:pt>
              </c:numCache>
            </c:numRef>
          </c:val>
          <c:extLst>
            <c:ext xmlns:c16="http://schemas.microsoft.com/office/drawing/2014/chart" uri="{C3380CC4-5D6E-409C-BE32-E72D297353CC}">
              <c16:uniqueId val="{00000003-D9D5-4364-8DA4-A2BB8305B796}"/>
            </c:ext>
          </c:extLst>
        </c:ser>
        <c:dLbls>
          <c:showLegendKey val="0"/>
          <c:showVal val="0"/>
          <c:showCatName val="0"/>
          <c:showSerName val="0"/>
          <c:showPercent val="0"/>
          <c:showBubbleSize val="0"/>
        </c:dLbls>
        <c:gapWidth val="219"/>
        <c:axId val="391774880"/>
        <c:axId val="391782752"/>
      </c:barChart>
      <c:catAx>
        <c:axId val="39177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82752"/>
        <c:crosses val="autoZero"/>
        <c:auto val="1"/>
        <c:lblAlgn val="ctr"/>
        <c:lblOffset val="100"/>
        <c:noMultiLvlLbl val="0"/>
      </c:catAx>
      <c:valAx>
        <c:axId val="39178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74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4292918065776698E-2"/>
          <c:y val="9.9795899638419325E-2"/>
          <c:w val="0.83141416386844658"/>
          <c:h val="0.77243617275113341"/>
        </c:manualLayout>
      </c:layout>
      <c:pie3DChart>
        <c:varyColors val="1"/>
        <c:ser>
          <c:idx val="0"/>
          <c:order val="0"/>
          <c:tx>
            <c:strRef>
              <c:f>III_Virs_ES_iep_veidi_Tab_Din!$B$13</c:f>
              <c:strCache>
                <c:ptCount val="1"/>
                <c:pt idx="0">
                  <c:v>Noslēgto līgumu summa (EUR)</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12CB-4BCB-BC1C-5F86BB17040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2CB-4BCB-BC1C-5F86BB17040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12CB-4BCB-BC1C-5F86BB17040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2-12CB-4BCB-BC1C-5F86BB17040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3-12CB-4BCB-BC1C-5F86BB17040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4-12CB-4BCB-BC1C-5F86BB17040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III_Virs_ES_iep_veidi_Tab_Din!$A$14:$A$16</c:f>
              <c:strCache>
                <c:ptCount val="3"/>
                <c:pt idx="0">
                  <c:v>Būvdarbi</c:v>
                </c:pt>
                <c:pt idx="1">
                  <c:v>Preces</c:v>
                </c:pt>
                <c:pt idx="2">
                  <c:v>Pakalpojumi</c:v>
                </c:pt>
              </c:strCache>
            </c:strRef>
          </c:cat>
          <c:val>
            <c:numRef>
              <c:f>III_Virs_ES_iep_veidi_Tab_Din!$B$14:$B$16</c:f>
              <c:numCache>
                <c:formatCode>#,##0</c:formatCode>
                <c:ptCount val="3"/>
                <c:pt idx="0">
                  <c:v>28906121</c:v>
                </c:pt>
                <c:pt idx="1">
                  <c:v>298011400</c:v>
                </c:pt>
                <c:pt idx="2">
                  <c:v>40658407</c:v>
                </c:pt>
              </c:numCache>
            </c:numRef>
          </c:val>
          <c:extLst>
            <c:ext xmlns:c16="http://schemas.microsoft.com/office/drawing/2014/chart" uri="{C3380CC4-5D6E-409C-BE32-E72D297353CC}">
              <c16:uniqueId val="{00000000-12CB-4BCB-BC1C-5F86BB170409}"/>
            </c:ext>
          </c:extLst>
        </c:ser>
        <c:ser>
          <c:idx val="1"/>
          <c:order val="1"/>
          <c:tx>
            <c:strRef>
              <c:f>III_Virs_ES_iep_veidi_Tab_Din!$C$13</c:f>
              <c:strCache>
                <c:ptCount val="1"/>
                <c:pt idx="0">
                  <c:v>Īpatsvars, %</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2CB-4BCB-BC1C-5F86BB17040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12CB-4BCB-BC1C-5F86BB17040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12CB-4BCB-BC1C-5F86BB170409}"/>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5-12CB-4BCB-BC1C-5F86BB170409}"/>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6-12CB-4BCB-BC1C-5F86BB170409}"/>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7-12CB-4BCB-BC1C-5F86BB170409}"/>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III_Virs_ES_iep_veidi_Tab_Din!$A$14:$A$16</c:f>
              <c:strCache>
                <c:ptCount val="3"/>
                <c:pt idx="0">
                  <c:v>Būvdarbi</c:v>
                </c:pt>
                <c:pt idx="1">
                  <c:v>Preces</c:v>
                </c:pt>
                <c:pt idx="2">
                  <c:v>Pakalpojumi</c:v>
                </c:pt>
              </c:strCache>
            </c:strRef>
          </c:cat>
          <c:val>
            <c:numRef>
              <c:f>III_Virs_ES_iep_veidi_Tab_Din!$C$14:$C$16</c:f>
              <c:numCache>
                <c:formatCode>0.0%</c:formatCode>
                <c:ptCount val="3"/>
                <c:pt idx="0">
                  <c:v>7.8639864033751422E-2</c:v>
                </c:pt>
                <c:pt idx="1">
                  <c:v>0.8107478681248137</c:v>
                </c:pt>
                <c:pt idx="2">
                  <c:v>0.11061226784143492</c:v>
                </c:pt>
              </c:numCache>
            </c:numRef>
          </c:val>
          <c:extLst>
            <c:ext xmlns:c16="http://schemas.microsoft.com/office/drawing/2014/chart" uri="{C3380CC4-5D6E-409C-BE32-E72D297353CC}">
              <c16:uniqueId val="{00000001-12CB-4BCB-BC1C-5F86BB170409}"/>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90619813994138E-2"/>
          <c:y val="3.3840947546531303E-2"/>
          <c:w val="0.88579036404923339"/>
          <c:h val="0.8068582543933277"/>
        </c:manualLayout>
      </c:layout>
      <c:barChart>
        <c:barDir val="col"/>
        <c:grouping val="clustered"/>
        <c:varyColors val="0"/>
        <c:ser>
          <c:idx val="0"/>
          <c:order val="0"/>
          <c:tx>
            <c:strRef>
              <c:f>III_Virs_ES_iep_veidi_Tab_Din!$B$31</c:f>
              <c:strCache>
                <c:ptCount val="1"/>
                <c:pt idx="0">
                  <c:v>Būvdarbi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III_Virs_ES_iep_veidi_Tab_Din!$A$32:$A$37</c:f>
              <c:strCache>
                <c:ptCount val="6"/>
                <c:pt idx="0">
                  <c:v>2010.gads</c:v>
                </c:pt>
                <c:pt idx="1">
                  <c:v>2011.gads</c:v>
                </c:pt>
                <c:pt idx="2">
                  <c:v>2012.gads</c:v>
                </c:pt>
                <c:pt idx="3">
                  <c:v>2013.gads</c:v>
                </c:pt>
                <c:pt idx="4">
                  <c:v>2014.gads</c:v>
                </c:pt>
                <c:pt idx="5">
                  <c:v>2015.gads</c:v>
                </c:pt>
              </c:strCache>
            </c:strRef>
          </c:cat>
          <c:val>
            <c:numRef>
              <c:f>III_Virs_ES_iep_veidi_Tab_Din!$B$32:$B$37</c:f>
              <c:numCache>
                <c:formatCode>#\ ##0.0</c:formatCode>
                <c:ptCount val="6"/>
                <c:pt idx="0">
                  <c:v>210.7</c:v>
                </c:pt>
                <c:pt idx="1">
                  <c:v>83.5</c:v>
                </c:pt>
                <c:pt idx="2">
                  <c:v>316.60000000000002</c:v>
                </c:pt>
                <c:pt idx="3">
                  <c:v>130.80000000000001</c:v>
                </c:pt>
                <c:pt idx="4">
                  <c:v>207.6</c:v>
                </c:pt>
                <c:pt idx="5">
                  <c:v>28.9</c:v>
                </c:pt>
              </c:numCache>
            </c:numRef>
          </c:val>
          <c:extLst>
            <c:ext xmlns:c16="http://schemas.microsoft.com/office/drawing/2014/chart" uri="{C3380CC4-5D6E-409C-BE32-E72D297353CC}">
              <c16:uniqueId val="{00000000-08F5-4BAD-938A-229B00DC7960}"/>
            </c:ext>
          </c:extLst>
        </c:ser>
        <c:ser>
          <c:idx val="1"/>
          <c:order val="1"/>
          <c:tx>
            <c:strRef>
              <c:f>III_Virs_ES_iep_veidi_Tab_Din!$C$31</c:f>
              <c:strCache>
                <c:ptCount val="1"/>
                <c:pt idx="0">
                  <c:v>Preces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III_Virs_ES_iep_veidi_Tab_Din!$A$32:$A$37</c:f>
              <c:strCache>
                <c:ptCount val="6"/>
                <c:pt idx="0">
                  <c:v>2010.gads</c:v>
                </c:pt>
                <c:pt idx="1">
                  <c:v>2011.gads</c:v>
                </c:pt>
                <c:pt idx="2">
                  <c:v>2012.gads</c:v>
                </c:pt>
                <c:pt idx="3">
                  <c:v>2013.gads</c:v>
                </c:pt>
                <c:pt idx="4">
                  <c:v>2014.gads</c:v>
                </c:pt>
                <c:pt idx="5">
                  <c:v>2015.gads</c:v>
                </c:pt>
              </c:strCache>
            </c:strRef>
          </c:cat>
          <c:val>
            <c:numRef>
              <c:f>III_Virs_ES_iep_veidi_Tab_Din!$C$32:$C$37</c:f>
              <c:numCache>
                <c:formatCode>#\ ##0.0</c:formatCode>
                <c:ptCount val="6"/>
                <c:pt idx="0">
                  <c:v>125</c:v>
                </c:pt>
                <c:pt idx="1">
                  <c:v>256.60000000000002</c:v>
                </c:pt>
                <c:pt idx="2">
                  <c:v>634.79999999999995</c:v>
                </c:pt>
                <c:pt idx="3">
                  <c:v>517.6</c:v>
                </c:pt>
                <c:pt idx="4">
                  <c:v>358.3</c:v>
                </c:pt>
                <c:pt idx="5">
                  <c:v>298</c:v>
                </c:pt>
              </c:numCache>
            </c:numRef>
          </c:val>
          <c:extLst>
            <c:ext xmlns:c16="http://schemas.microsoft.com/office/drawing/2014/chart" uri="{C3380CC4-5D6E-409C-BE32-E72D297353CC}">
              <c16:uniqueId val="{00000001-08F5-4BAD-938A-229B00DC7960}"/>
            </c:ext>
          </c:extLst>
        </c:ser>
        <c:ser>
          <c:idx val="2"/>
          <c:order val="2"/>
          <c:tx>
            <c:strRef>
              <c:f>III_Virs_ES_iep_veidi_Tab_Din!$D$31</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III_Virs_ES_iep_veidi_Tab_Din!$A$32:$A$37</c:f>
              <c:strCache>
                <c:ptCount val="6"/>
                <c:pt idx="0">
                  <c:v>2010.gads</c:v>
                </c:pt>
                <c:pt idx="1">
                  <c:v>2011.gads</c:v>
                </c:pt>
                <c:pt idx="2">
                  <c:v>2012.gads</c:v>
                </c:pt>
                <c:pt idx="3">
                  <c:v>2013.gads</c:v>
                </c:pt>
                <c:pt idx="4">
                  <c:v>2014.gads</c:v>
                </c:pt>
                <c:pt idx="5">
                  <c:v>2015.gads</c:v>
                </c:pt>
              </c:strCache>
            </c:strRef>
          </c:cat>
          <c:val>
            <c:numRef>
              <c:f>III_Virs_ES_iep_veidi_Tab_Din!$D$32:$D$37</c:f>
              <c:numCache>
                <c:formatCode>#\ ##0.0</c:formatCode>
                <c:ptCount val="6"/>
                <c:pt idx="0">
                  <c:v>277.39999999999998</c:v>
                </c:pt>
                <c:pt idx="1">
                  <c:v>62.4</c:v>
                </c:pt>
                <c:pt idx="2">
                  <c:v>39.799999999999997</c:v>
                </c:pt>
                <c:pt idx="3">
                  <c:v>89</c:v>
                </c:pt>
                <c:pt idx="4">
                  <c:v>118.3</c:v>
                </c:pt>
                <c:pt idx="5">
                  <c:v>40.6</c:v>
                </c:pt>
              </c:numCache>
            </c:numRef>
          </c:val>
          <c:extLst>
            <c:ext xmlns:c16="http://schemas.microsoft.com/office/drawing/2014/chart" uri="{C3380CC4-5D6E-409C-BE32-E72D297353CC}">
              <c16:uniqueId val="{00000002-08F5-4BAD-938A-229B00DC7960}"/>
            </c:ext>
          </c:extLst>
        </c:ser>
        <c:dLbls>
          <c:showLegendKey val="0"/>
          <c:showVal val="0"/>
          <c:showCatName val="0"/>
          <c:showSerName val="0"/>
          <c:showPercent val="0"/>
          <c:showBubbleSize val="0"/>
        </c:dLbls>
        <c:gapWidth val="219"/>
        <c:axId val="483683120"/>
        <c:axId val="483680168"/>
      </c:barChart>
      <c:lineChart>
        <c:grouping val="standard"/>
        <c:varyColors val="0"/>
        <c:ser>
          <c:idx val="3"/>
          <c:order val="3"/>
          <c:tx>
            <c:strRef>
              <c:f>III_Virs_ES_iep_veidi_Tab_Din!$E$31</c:f>
              <c:strCache>
                <c:ptCount val="1"/>
                <c:pt idx="0">
                  <c:v>Pavisam kopā</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III_Virs_ES_iep_veidi_Tab_Din!$A$32:$A$37</c:f>
              <c:strCache>
                <c:ptCount val="6"/>
                <c:pt idx="0">
                  <c:v>2010.gads</c:v>
                </c:pt>
                <c:pt idx="1">
                  <c:v>2011.gads</c:v>
                </c:pt>
                <c:pt idx="2">
                  <c:v>2012.gads</c:v>
                </c:pt>
                <c:pt idx="3">
                  <c:v>2013.gads</c:v>
                </c:pt>
                <c:pt idx="4">
                  <c:v>2014.gads</c:v>
                </c:pt>
                <c:pt idx="5">
                  <c:v>2015.gads</c:v>
                </c:pt>
              </c:strCache>
            </c:strRef>
          </c:cat>
          <c:val>
            <c:numRef>
              <c:f>III_Virs_ES_iep_veidi_Tab_Din!$E$32:$E$37</c:f>
              <c:numCache>
                <c:formatCode>#\ ##0.0</c:formatCode>
                <c:ptCount val="6"/>
                <c:pt idx="0">
                  <c:v>913.1</c:v>
                </c:pt>
                <c:pt idx="1">
                  <c:v>402.5</c:v>
                </c:pt>
                <c:pt idx="2">
                  <c:v>991.2</c:v>
                </c:pt>
                <c:pt idx="3">
                  <c:v>737.3</c:v>
                </c:pt>
                <c:pt idx="4">
                  <c:v>684.1</c:v>
                </c:pt>
                <c:pt idx="5">
                  <c:v>367.5</c:v>
                </c:pt>
              </c:numCache>
            </c:numRef>
          </c:val>
          <c:smooth val="0"/>
          <c:extLst>
            <c:ext xmlns:c16="http://schemas.microsoft.com/office/drawing/2014/chart" uri="{C3380CC4-5D6E-409C-BE32-E72D297353CC}">
              <c16:uniqueId val="{00000003-08F5-4BAD-938A-229B00DC7960}"/>
            </c:ext>
          </c:extLst>
        </c:ser>
        <c:dLbls>
          <c:showLegendKey val="0"/>
          <c:showVal val="0"/>
          <c:showCatName val="0"/>
          <c:showSerName val="0"/>
          <c:showPercent val="0"/>
          <c:showBubbleSize val="0"/>
        </c:dLbls>
        <c:marker val="1"/>
        <c:smooth val="0"/>
        <c:axId val="391755528"/>
        <c:axId val="391754872"/>
      </c:lineChart>
      <c:catAx>
        <c:axId val="483683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3680168"/>
        <c:crosses val="autoZero"/>
        <c:auto val="1"/>
        <c:lblAlgn val="ctr"/>
        <c:lblOffset val="100"/>
        <c:noMultiLvlLbl val="0"/>
      </c:catAx>
      <c:valAx>
        <c:axId val="483680168"/>
        <c:scaling>
          <c:orientation val="minMax"/>
          <c:max val="1200"/>
        </c:scaling>
        <c:delete val="0"/>
        <c:axPos val="l"/>
        <c:majorGridlines>
          <c:spPr>
            <a:ln w="9525" cap="flat" cmpd="sng" algn="ctr">
              <a:solidFill>
                <a:schemeClr val="tx1">
                  <a:lumMod val="15000"/>
                  <a:lumOff val="85000"/>
                </a:schemeClr>
              </a:solidFill>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3683120"/>
        <c:crosses val="autoZero"/>
        <c:crossBetween val="between"/>
      </c:valAx>
      <c:valAx>
        <c:axId val="391754872"/>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1755528"/>
        <c:crosses val="max"/>
        <c:crossBetween val="between"/>
      </c:valAx>
      <c:catAx>
        <c:axId val="391755528"/>
        <c:scaling>
          <c:orientation val="minMax"/>
        </c:scaling>
        <c:delete val="1"/>
        <c:axPos val="b"/>
        <c:numFmt formatCode="General" sourceLinked="1"/>
        <c:majorTickMark val="out"/>
        <c:minorTickMark val="none"/>
        <c:tickLblPos val="nextTo"/>
        <c:crossAx val="3917548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III_Virs_ES_iep_veidi_Tab_Din!$A$74</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III_Virs_ES_iep_veidi_Tab_Din!$B$73:$E$73</c:f>
              <c:strCache>
                <c:ptCount val="4"/>
                <c:pt idx="0">
                  <c:v>2012.gads</c:v>
                </c:pt>
                <c:pt idx="1">
                  <c:v>2013.gads</c:v>
                </c:pt>
                <c:pt idx="2">
                  <c:v>2014.gads</c:v>
                </c:pt>
                <c:pt idx="3">
                  <c:v>2015.gads</c:v>
                </c:pt>
              </c:strCache>
            </c:strRef>
          </c:cat>
          <c:val>
            <c:numRef>
              <c:f>III_Virs_ES_iep_veidi_Tab_Din!$B$74:$E$74</c:f>
              <c:numCache>
                <c:formatCode>0.0%</c:formatCode>
                <c:ptCount val="4"/>
                <c:pt idx="0">
                  <c:v>1.2749999999999999</c:v>
                </c:pt>
                <c:pt idx="1">
                  <c:v>-0.48299999999999998</c:v>
                </c:pt>
                <c:pt idx="2">
                  <c:v>-0.20699999999999999</c:v>
                </c:pt>
                <c:pt idx="3">
                  <c:v>-0.25700000000000001</c:v>
                </c:pt>
              </c:numCache>
            </c:numRef>
          </c:val>
          <c:extLst>
            <c:ext xmlns:c16="http://schemas.microsoft.com/office/drawing/2014/chart" uri="{C3380CC4-5D6E-409C-BE32-E72D297353CC}">
              <c16:uniqueId val="{00000000-046B-41C0-ACD0-C7CDFD7852A6}"/>
            </c:ext>
          </c:extLst>
        </c:ser>
        <c:ser>
          <c:idx val="1"/>
          <c:order val="1"/>
          <c:tx>
            <c:strRef>
              <c:f>III_Virs_ES_iep_veidi_Tab_Din!$A$75</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III_Virs_ES_iep_veidi_Tab_Din!$B$73:$E$73</c:f>
              <c:strCache>
                <c:ptCount val="4"/>
                <c:pt idx="0">
                  <c:v>2012.gads</c:v>
                </c:pt>
                <c:pt idx="1">
                  <c:v>2013.gads</c:v>
                </c:pt>
                <c:pt idx="2">
                  <c:v>2014.gads</c:v>
                </c:pt>
                <c:pt idx="3">
                  <c:v>2015.gads</c:v>
                </c:pt>
              </c:strCache>
            </c:strRef>
          </c:cat>
          <c:val>
            <c:numRef>
              <c:f>III_Virs_ES_iep_veidi_Tab_Din!$B$75:$E$75</c:f>
              <c:numCache>
                <c:formatCode>0.0%</c:formatCode>
                <c:ptCount val="4"/>
                <c:pt idx="0">
                  <c:v>1.3680000000000001</c:v>
                </c:pt>
                <c:pt idx="1">
                  <c:v>-0.23899999999999999</c:v>
                </c:pt>
                <c:pt idx="2">
                  <c:v>-0.248</c:v>
                </c:pt>
                <c:pt idx="3">
                  <c:v>-0.10299999999999999</c:v>
                </c:pt>
              </c:numCache>
            </c:numRef>
          </c:val>
          <c:extLst>
            <c:ext xmlns:c16="http://schemas.microsoft.com/office/drawing/2014/chart" uri="{C3380CC4-5D6E-409C-BE32-E72D297353CC}">
              <c16:uniqueId val="{00000001-046B-41C0-ACD0-C7CDFD7852A6}"/>
            </c:ext>
          </c:extLst>
        </c:ser>
        <c:ser>
          <c:idx val="2"/>
          <c:order val="2"/>
          <c:tx>
            <c:strRef>
              <c:f>III_Virs_ES_iep_veidi_Tab_Din!$A$76</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III_Virs_ES_iep_veidi_Tab_Din!$B$73:$E$73</c:f>
              <c:strCache>
                <c:ptCount val="4"/>
                <c:pt idx="0">
                  <c:v>2012.gads</c:v>
                </c:pt>
                <c:pt idx="1">
                  <c:v>2013.gads</c:v>
                </c:pt>
                <c:pt idx="2">
                  <c:v>2014.gads</c:v>
                </c:pt>
                <c:pt idx="3">
                  <c:v>2015.gads</c:v>
                </c:pt>
              </c:strCache>
            </c:strRef>
          </c:cat>
          <c:val>
            <c:numRef>
              <c:f>III_Virs_ES_iep_veidi_Tab_Din!$B$76:$E$76</c:f>
              <c:numCache>
                <c:formatCode>0.0%</c:formatCode>
                <c:ptCount val="4"/>
                <c:pt idx="0">
                  <c:v>-0.33200000000000002</c:v>
                </c:pt>
                <c:pt idx="1">
                  <c:v>0.67500000000000004</c:v>
                </c:pt>
                <c:pt idx="2">
                  <c:v>9.5000000000000001E-2</c:v>
                </c:pt>
                <c:pt idx="3">
                  <c:v>-0.55100000000000005</c:v>
                </c:pt>
              </c:numCache>
            </c:numRef>
          </c:val>
          <c:extLst>
            <c:ext xmlns:c16="http://schemas.microsoft.com/office/drawing/2014/chart" uri="{C3380CC4-5D6E-409C-BE32-E72D297353CC}">
              <c16:uniqueId val="{00000002-046B-41C0-ACD0-C7CDFD7852A6}"/>
            </c:ext>
          </c:extLst>
        </c:ser>
        <c:dLbls>
          <c:showLegendKey val="0"/>
          <c:showVal val="0"/>
          <c:showCatName val="0"/>
          <c:showSerName val="0"/>
          <c:showPercent val="0"/>
          <c:showBubbleSize val="0"/>
        </c:dLbls>
        <c:gapWidth val="219"/>
        <c:axId val="388388080"/>
        <c:axId val="388389392"/>
      </c:barChart>
      <c:lineChart>
        <c:grouping val="standard"/>
        <c:varyColors val="0"/>
        <c:ser>
          <c:idx val="3"/>
          <c:order val="3"/>
          <c:tx>
            <c:strRef>
              <c:f>III_Virs_ES_iep_veidi_Tab_Din!$A$77</c:f>
              <c:strCache>
                <c:ptCount val="1"/>
                <c:pt idx="0">
                  <c:v>Kopējais pieaugums/ samazinājums</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1"/>
              <c:layout>
                <c:manualLayout>
                  <c:x val="-4.0178874260995756E-2"/>
                  <c:y val="5.0688876656375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6B-41C0-ACD0-C7CDFD7852A6}"/>
                </c:ext>
              </c:extLst>
            </c:dLbl>
            <c:dLbl>
              <c:idx val="2"/>
              <c:layout>
                <c:manualLayout>
                  <c:x val="-5.6083446825608028E-2"/>
                  <c:y val="-0.10331314968607655"/>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6B-41C0-ACD0-C7CDFD7852A6}"/>
                </c:ext>
              </c:extLst>
            </c:dLbl>
            <c:dLbl>
              <c:idx val="3"/>
              <c:layout>
                <c:manualLayout>
                  <c:x val="-6.4035733107914189E-2"/>
                  <c:y val="5.06888766563753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46B-41C0-ACD0-C7CDFD7852A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III_Virs_ES_iep_veidi_Tab_Din!$B$73:$E$73</c:f>
              <c:strCache>
                <c:ptCount val="4"/>
                <c:pt idx="0">
                  <c:v>2012.gads</c:v>
                </c:pt>
                <c:pt idx="1">
                  <c:v>2013.gads</c:v>
                </c:pt>
                <c:pt idx="2">
                  <c:v>2014.gads</c:v>
                </c:pt>
                <c:pt idx="3">
                  <c:v>2015.gads</c:v>
                </c:pt>
              </c:strCache>
            </c:strRef>
          </c:cat>
          <c:val>
            <c:numRef>
              <c:f>III_Virs_ES_iep_veidi_Tab_Din!$B$77:$E$77</c:f>
              <c:numCache>
                <c:formatCode>0.0%</c:formatCode>
                <c:ptCount val="4"/>
                <c:pt idx="0">
                  <c:v>1.3160000000000001</c:v>
                </c:pt>
                <c:pt idx="1">
                  <c:v>-0.32300000000000001</c:v>
                </c:pt>
                <c:pt idx="2">
                  <c:v>-0.13500000000000001</c:v>
                </c:pt>
                <c:pt idx="3">
                  <c:v>-0.313</c:v>
                </c:pt>
              </c:numCache>
            </c:numRef>
          </c:val>
          <c:smooth val="0"/>
          <c:extLst>
            <c:ext xmlns:c16="http://schemas.microsoft.com/office/drawing/2014/chart" uri="{C3380CC4-5D6E-409C-BE32-E72D297353CC}">
              <c16:uniqueId val="{00000003-046B-41C0-ACD0-C7CDFD7852A6}"/>
            </c:ext>
          </c:extLst>
        </c:ser>
        <c:dLbls>
          <c:showLegendKey val="0"/>
          <c:showVal val="0"/>
          <c:showCatName val="0"/>
          <c:showSerName val="0"/>
          <c:showPercent val="0"/>
          <c:showBubbleSize val="0"/>
        </c:dLbls>
        <c:marker val="1"/>
        <c:smooth val="0"/>
        <c:axId val="486330056"/>
        <c:axId val="486329728"/>
      </c:lineChart>
      <c:catAx>
        <c:axId val="388388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88389392"/>
        <c:crosses val="autoZero"/>
        <c:auto val="1"/>
        <c:lblAlgn val="ctr"/>
        <c:lblOffset val="100"/>
        <c:noMultiLvlLbl val="0"/>
      </c:catAx>
      <c:valAx>
        <c:axId val="388389392"/>
        <c:scaling>
          <c:orientation val="minMax"/>
          <c:max val="1.4"/>
          <c:min val="-0.60000000000000009"/>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8388080"/>
        <c:crosses val="autoZero"/>
        <c:crossBetween val="between"/>
      </c:valAx>
      <c:valAx>
        <c:axId val="486329728"/>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6330056"/>
        <c:crosses val="max"/>
        <c:crossBetween val="between"/>
      </c:valAx>
      <c:catAx>
        <c:axId val="486330056"/>
        <c:scaling>
          <c:orientation val="minMax"/>
        </c:scaling>
        <c:delete val="1"/>
        <c:axPos val="b"/>
        <c:numFmt formatCode="General" sourceLinked="1"/>
        <c:majorTickMark val="none"/>
        <c:minorTickMark val="none"/>
        <c:tickLblPos val="nextTo"/>
        <c:crossAx val="48632972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III_Virs_ES_iep_veidi_Tab_Din!$A$98</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III_Virs_ES_iep_veidi_Tab_Din!$B$97:$E$97</c:f>
              <c:strCache>
                <c:ptCount val="4"/>
                <c:pt idx="0">
                  <c:v>2012.gads</c:v>
                </c:pt>
                <c:pt idx="1">
                  <c:v>2013.gads</c:v>
                </c:pt>
                <c:pt idx="2">
                  <c:v>2014.gads</c:v>
                </c:pt>
                <c:pt idx="3">
                  <c:v>2015.gads</c:v>
                </c:pt>
              </c:strCache>
            </c:strRef>
          </c:cat>
          <c:val>
            <c:numRef>
              <c:f>III_Virs_ES_iep_veidi_Tab_Din!$B$98:$E$98</c:f>
              <c:numCache>
                <c:formatCode>0.0%</c:formatCode>
                <c:ptCount val="4"/>
                <c:pt idx="0">
                  <c:v>0.89600000000000002</c:v>
                </c:pt>
                <c:pt idx="1">
                  <c:v>-0.44900000000000001</c:v>
                </c:pt>
                <c:pt idx="2">
                  <c:v>-0.379</c:v>
                </c:pt>
                <c:pt idx="3">
                  <c:v>6.8000000000000005E-2</c:v>
                </c:pt>
              </c:numCache>
            </c:numRef>
          </c:val>
          <c:extLst>
            <c:ext xmlns:c16="http://schemas.microsoft.com/office/drawing/2014/chart" uri="{C3380CC4-5D6E-409C-BE32-E72D297353CC}">
              <c16:uniqueId val="{00000000-FC0E-4FE7-9C62-D4AA087580A2}"/>
            </c:ext>
          </c:extLst>
        </c:ser>
        <c:ser>
          <c:idx val="1"/>
          <c:order val="1"/>
          <c:tx>
            <c:strRef>
              <c:f>III_Virs_ES_iep_veidi_Tab_Din!$A$99</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III_Virs_ES_iep_veidi_Tab_Din!$B$97:$E$97</c:f>
              <c:strCache>
                <c:ptCount val="4"/>
                <c:pt idx="0">
                  <c:v>2012.gads</c:v>
                </c:pt>
                <c:pt idx="1">
                  <c:v>2013.gads</c:v>
                </c:pt>
                <c:pt idx="2">
                  <c:v>2014.gads</c:v>
                </c:pt>
                <c:pt idx="3">
                  <c:v>2015.gads</c:v>
                </c:pt>
              </c:strCache>
            </c:strRef>
          </c:cat>
          <c:val>
            <c:numRef>
              <c:f>III_Virs_ES_iep_veidi_Tab_Din!$B$99:$E$99</c:f>
              <c:numCache>
                <c:formatCode>0.0%</c:formatCode>
                <c:ptCount val="4"/>
                <c:pt idx="0">
                  <c:v>1.1839999999999999</c:v>
                </c:pt>
                <c:pt idx="1">
                  <c:v>-0.49099999999999999</c:v>
                </c:pt>
                <c:pt idx="2">
                  <c:v>0.45</c:v>
                </c:pt>
                <c:pt idx="3">
                  <c:v>-0.53200000000000003</c:v>
                </c:pt>
              </c:numCache>
            </c:numRef>
          </c:val>
          <c:extLst>
            <c:ext xmlns:c16="http://schemas.microsoft.com/office/drawing/2014/chart" uri="{C3380CC4-5D6E-409C-BE32-E72D297353CC}">
              <c16:uniqueId val="{00000001-FC0E-4FE7-9C62-D4AA087580A2}"/>
            </c:ext>
          </c:extLst>
        </c:ser>
        <c:ser>
          <c:idx val="2"/>
          <c:order val="2"/>
          <c:tx>
            <c:strRef>
              <c:f>III_Virs_ES_iep_veidi_Tab_Din!$A$100</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III_Virs_ES_iep_veidi_Tab_Din!$B$97:$E$97</c:f>
              <c:strCache>
                <c:ptCount val="4"/>
                <c:pt idx="0">
                  <c:v>2012.gads</c:v>
                </c:pt>
                <c:pt idx="1">
                  <c:v>2013.gads</c:v>
                </c:pt>
                <c:pt idx="2">
                  <c:v>2014.gads</c:v>
                </c:pt>
                <c:pt idx="3">
                  <c:v>2015.gads</c:v>
                </c:pt>
              </c:strCache>
            </c:strRef>
          </c:cat>
          <c:val>
            <c:numRef>
              <c:f>III_Virs_ES_iep_veidi_Tab_Din!$B$100:$E$100</c:f>
              <c:numCache>
                <c:formatCode>0.0%</c:formatCode>
                <c:ptCount val="4"/>
                <c:pt idx="0">
                  <c:v>-0.23400000000000001</c:v>
                </c:pt>
                <c:pt idx="1">
                  <c:v>-0.71099999999999997</c:v>
                </c:pt>
                <c:pt idx="2">
                  <c:v>4.8330000000000002</c:v>
                </c:pt>
                <c:pt idx="3">
                  <c:v>-0.873</c:v>
                </c:pt>
              </c:numCache>
            </c:numRef>
          </c:val>
          <c:extLst>
            <c:ext xmlns:c16="http://schemas.microsoft.com/office/drawing/2014/chart" uri="{C3380CC4-5D6E-409C-BE32-E72D297353CC}">
              <c16:uniqueId val="{00000002-FC0E-4FE7-9C62-D4AA087580A2}"/>
            </c:ext>
          </c:extLst>
        </c:ser>
        <c:dLbls>
          <c:showLegendKey val="0"/>
          <c:showVal val="0"/>
          <c:showCatName val="0"/>
          <c:showSerName val="0"/>
          <c:showPercent val="0"/>
          <c:showBubbleSize val="0"/>
        </c:dLbls>
        <c:gapWidth val="219"/>
        <c:axId val="385259464"/>
        <c:axId val="385258808"/>
      </c:barChart>
      <c:lineChart>
        <c:grouping val="standard"/>
        <c:varyColors val="0"/>
        <c:ser>
          <c:idx val="3"/>
          <c:order val="3"/>
          <c:tx>
            <c:strRef>
              <c:f>III_Virs_ES_iep_veidi_Tab_Din!$A$101</c:f>
              <c:strCache>
                <c:ptCount val="1"/>
                <c:pt idx="0">
                  <c:v>Kopējais pieaugums/ samazinājums</c:v>
                </c:pt>
              </c:strCache>
            </c:strRef>
          </c:tx>
          <c:spPr>
            <a:ln w="34925" cap="rnd">
              <a:solidFill>
                <a:schemeClr val="accent4"/>
              </a:solidFill>
              <a:round/>
            </a:ln>
            <a:effectLst>
              <a:outerShdw blurRad="57150" dist="19050" dir="5400000" algn="ctr" rotWithShape="0">
                <a:srgbClr val="000000">
                  <a:alpha val="63000"/>
                </a:srgbClr>
              </a:outerShdw>
            </a:effectLst>
          </c:spPr>
          <c:marker>
            <c:symbol val="none"/>
          </c:marker>
          <c:dLbls>
            <c:dLbl>
              <c:idx val="1"/>
              <c:layout>
                <c:manualLayout>
                  <c:x val="-4.7988268105503759E-2"/>
                  <c:y val="-0.14126375994045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0E-4FE7-9C62-D4AA087580A2}"/>
                </c:ext>
              </c:extLst>
            </c:dLbl>
            <c:dLbl>
              <c:idx val="3"/>
              <c:layout>
                <c:manualLayout>
                  <c:x val="-4.534538709050441E-2"/>
                  <c:y val="-0.1372836604379677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0E-4FE7-9C62-D4AA087580A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III_Virs_ES_iep_veidi_Tab_Din!$B$97:$E$97</c:f>
              <c:strCache>
                <c:ptCount val="4"/>
                <c:pt idx="0">
                  <c:v>2012.gads</c:v>
                </c:pt>
                <c:pt idx="1">
                  <c:v>2013.gads</c:v>
                </c:pt>
                <c:pt idx="2">
                  <c:v>2014.gads</c:v>
                </c:pt>
                <c:pt idx="3">
                  <c:v>2015.gads</c:v>
                </c:pt>
              </c:strCache>
            </c:strRef>
          </c:cat>
          <c:val>
            <c:numRef>
              <c:f>III_Virs_ES_iep_veidi_Tab_Din!$B$101:$E$101</c:f>
              <c:numCache>
                <c:formatCode>0.0%</c:formatCode>
                <c:ptCount val="4"/>
                <c:pt idx="0">
                  <c:v>1.2290000000000001</c:v>
                </c:pt>
                <c:pt idx="1">
                  <c:v>-0.71</c:v>
                </c:pt>
                <c:pt idx="2">
                  <c:v>1.32</c:v>
                </c:pt>
                <c:pt idx="3">
                  <c:v>-0.70099999999999996</c:v>
                </c:pt>
              </c:numCache>
            </c:numRef>
          </c:val>
          <c:smooth val="0"/>
          <c:extLst>
            <c:ext xmlns:c16="http://schemas.microsoft.com/office/drawing/2014/chart" uri="{C3380CC4-5D6E-409C-BE32-E72D297353CC}">
              <c16:uniqueId val="{00000003-FC0E-4FE7-9C62-D4AA087580A2}"/>
            </c:ext>
          </c:extLst>
        </c:ser>
        <c:dLbls>
          <c:showLegendKey val="0"/>
          <c:showVal val="0"/>
          <c:showCatName val="0"/>
          <c:showSerName val="0"/>
          <c:showPercent val="0"/>
          <c:showBubbleSize val="0"/>
        </c:dLbls>
        <c:marker val="1"/>
        <c:smooth val="0"/>
        <c:axId val="385260120"/>
        <c:axId val="385256512"/>
      </c:lineChart>
      <c:catAx>
        <c:axId val="385259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85258808"/>
        <c:crosses val="autoZero"/>
        <c:auto val="1"/>
        <c:lblAlgn val="ctr"/>
        <c:lblOffset val="100"/>
        <c:noMultiLvlLbl val="0"/>
      </c:catAx>
      <c:valAx>
        <c:axId val="3852588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5259464"/>
        <c:crosses val="autoZero"/>
        <c:crossBetween val="between"/>
      </c:valAx>
      <c:valAx>
        <c:axId val="385256512"/>
        <c:scaling>
          <c:orientation val="minMax"/>
          <c:max val="6"/>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5260120"/>
        <c:crosses val="max"/>
        <c:crossBetween val="between"/>
      </c:valAx>
      <c:catAx>
        <c:axId val="385260120"/>
        <c:scaling>
          <c:orientation val="minMax"/>
        </c:scaling>
        <c:delete val="1"/>
        <c:axPos val="b"/>
        <c:numFmt formatCode="General" sourceLinked="1"/>
        <c:majorTickMark val="none"/>
        <c:minorTickMark val="none"/>
        <c:tickLblPos val="nextTo"/>
        <c:crossAx val="38525651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III_Virs_ES_iep_veidi_Tab_Din!$B$154</c:f>
              <c:strCache>
                <c:ptCount val="1"/>
                <c:pt idx="0">
                  <c:v>Būvdarbi</c:v>
                </c:pt>
              </c:strCache>
            </c:strRef>
          </c:tx>
          <c:spPr>
            <a:solidFill>
              <a:schemeClr val="accent1"/>
            </a:solidFill>
            <a:ln>
              <a:noFill/>
            </a:ln>
            <a:effectLst/>
          </c:spPr>
          <c:invertIfNegative val="0"/>
          <c:dLbls>
            <c:dLbl>
              <c:idx val="0"/>
              <c:layout>
                <c:manualLayout>
                  <c:x val="3.0555555555555555E-2"/>
                  <c:y val="-4.16666666666665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9C-43B8-96F0-AE15FA78ECA5}"/>
                </c:ext>
              </c:extLst>
            </c:dLbl>
            <c:dLbl>
              <c:idx val="1"/>
              <c:layout>
                <c:manualLayout>
                  <c:x val="3.888888888888889E-2"/>
                  <c:y val="-5.09259259259260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89C-43B8-96F0-AE15FA78ECA5}"/>
                </c:ext>
              </c:extLst>
            </c:dLbl>
            <c:dLbl>
              <c:idx val="3"/>
              <c:layout>
                <c:manualLayout>
                  <c:x val="4.1666666666666664E-2"/>
                  <c:y val="-5.09259259259259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9C-43B8-96F0-AE15FA78ECA5}"/>
                </c:ext>
              </c:extLst>
            </c:dLbl>
            <c:dLbl>
              <c:idx val="4"/>
              <c:layout>
                <c:manualLayout>
                  <c:x val="4.1666666666666664E-2"/>
                  <c:y val="-5.092592592592592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9C-43B8-96F0-AE15FA78ECA5}"/>
                </c:ext>
              </c:extLst>
            </c:dLbl>
            <c:dLbl>
              <c:idx val="5"/>
              <c:layout>
                <c:manualLayout>
                  <c:x val="3.6111111111111108E-2"/>
                  <c:y val="-3.240740740740740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9C-43B8-96F0-AE15FA78ECA5}"/>
                </c:ext>
              </c:extLst>
            </c:dLbl>
            <c:dLbl>
              <c:idx val="6"/>
              <c:layout>
                <c:manualLayout>
                  <c:x val="4.4444444444444391E-2"/>
                  <c:y val="-3.24074074074074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9C-43B8-96F0-AE15FA78EC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III_Virs_ES_iep_veidi_Tab_Din!$A$155:$A$162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III_Virs_ES_iep_veidi_Tab_Din!$B$155:$B$162</c:f>
              <c:numCache>
                <c:formatCode>0.0%</c:formatCode>
                <c:ptCount val="8"/>
                <c:pt idx="0">
                  <c:v>0</c:v>
                </c:pt>
                <c:pt idx="1">
                  <c:v>0</c:v>
                </c:pt>
                <c:pt idx="2">
                  <c:v>0.46483734541283284</c:v>
                </c:pt>
                <c:pt idx="3">
                  <c:v>0</c:v>
                </c:pt>
                <c:pt idx="4">
                  <c:v>0</c:v>
                </c:pt>
                <c:pt idx="5">
                  <c:v>0</c:v>
                </c:pt>
                <c:pt idx="6">
                  <c:v>0</c:v>
                </c:pt>
                <c:pt idx="7">
                  <c:v>0.57796555981993081</c:v>
                </c:pt>
              </c:numCache>
            </c:numRef>
          </c:val>
          <c:extLst>
            <c:ext xmlns:c16="http://schemas.microsoft.com/office/drawing/2014/chart" uri="{C3380CC4-5D6E-409C-BE32-E72D297353CC}">
              <c16:uniqueId val="{00000000-189C-43B8-96F0-AE15FA78ECA5}"/>
            </c:ext>
          </c:extLst>
        </c:ser>
        <c:ser>
          <c:idx val="1"/>
          <c:order val="1"/>
          <c:tx>
            <c:strRef>
              <c:f>III_Virs_ES_iep_veidi_Tab_Din!$C$154</c:f>
              <c:strCache>
                <c:ptCount val="1"/>
                <c:pt idx="0">
                  <c:v>Prece</c:v>
                </c:pt>
              </c:strCache>
            </c:strRef>
          </c:tx>
          <c:spPr>
            <a:solidFill>
              <a:schemeClr val="accent2"/>
            </a:solidFill>
            <a:ln>
              <a:noFill/>
            </a:ln>
            <a:effectLst/>
          </c:spPr>
          <c:invertIfNegative val="0"/>
          <c:dLbls>
            <c:dLbl>
              <c:idx val="5"/>
              <c:layout>
                <c:manualLayout>
                  <c:x val="0.10833333333333328"/>
                  <c:y val="-2.777777777777782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9C-43B8-96F0-AE15FA78EC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III_Virs_ES_iep_veidi_Tab_Din!$A$155:$A$162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III_Virs_ES_iep_veidi_Tab_Din!$C$155:$C$162</c:f>
              <c:numCache>
                <c:formatCode>0.0%</c:formatCode>
                <c:ptCount val="8"/>
                <c:pt idx="0">
                  <c:v>0.92918302483283799</c:v>
                </c:pt>
                <c:pt idx="1">
                  <c:v>0.88356178246700889</c:v>
                </c:pt>
                <c:pt idx="2">
                  <c:v>0.3337174812712736</c:v>
                </c:pt>
                <c:pt idx="3">
                  <c:v>0.81566112128947565</c:v>
                </c:pt>
                <c:pt idx="4">
                  <c:v>0.96007355988244369</c:v>
                </c:pt>
                <c:pt idx="5">
                  <c:v>0</c:v>
                </c:pt>
                <c:pt idx="6">
                  <c:v>0.57545243823534953</c:v>
                </c:pt>
                <c:pt idx="7">
                  <c:v>0.27316530145437895</c:v>
                </c:pt>
              </c:numCache>
            </c:numRef>
          </c:val>
          <c:extLst>
            <c:ext xmlns:c16="http://schemas.microsoft.com/office/drawing/2014/chart" uri="{C3380CC4-5D6E-409C-BE32-E72D297353CC}">
              <c16:uniqueId val="{00000001-189C-43B8-96F0-AE15FA78ECA5}"/>
            </c:ext>
          </c:extLst>
        </c:ser>
        <c:ser>
          <c:idx val="2"/>
          <c:order val="2"/>
          <c:tx>
            <c:strRef>
              <c:f>III_Virs_ES_iep_veidi_Tab_Din!$D$154</c:f>
              <c:strCache>
                <c:ptCount val="1"/>
                <c:pt idx="0">
                  <c:v>Pakalpojumi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III_Virs_ES_iep_veidi_Tab_Din!$A$155:$A$162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III_Virs_ES_iep_veidi_Tab_Din!$D$155:$D$162</c:f>
              <c:numCache>
                <c:formatCode>0.0%</c:formatCode>
                <c:ptCount val="8"/>
                <c:pt idx="0">
                  <c:v>7.0816975167161997E-2</c:v>
                </c:pt>
                <c:pt idx="1">
                  <c:v>0.11643821753299111</c:v>
                </c:pt>
                <c:pt idx="2">
                  <c:v>0.20144517331589357</c:v>
                </c:pt>
                <c:pt idx="3">
                  <c:v>0.18433887871052435</c:v>
                </c:pt>
                <c:pt idx="4">
                  <c:v>3.9926440117556285E-2</c:v>
                </c:pt>
                <c:pt idx="5">
                  <c:v>1</c:v>
                </c:pt>
                <c:pt idx="6">
                  <c:v>0.42454756176465047</c:v>
                </c:pt>
                <c:pt idx="7">
                  <c:v>0.14886913872569027</c:v>
                </c:pt>
              </c:numCache>
            </c:numRef>
          </c:val>
          <c:extLst>
            <c:ext xmlns:c16="http://schemas.microsoft.com/office/drawing/2014/chart" uri="{C3380CC4-5D6E-409C-BE32-E72D297353CC}">
              <c16:uniqueId val="{00000002-189C-43B8-96F0-AE15FA78ECA5}"/>
            </c:ext>
          </c:extLst>
        </c:ser>
        <c:dLbls>
          <c:showLegendKey val="0"/>
          <c:showVal val="0"/>
          <c:showCatName val="0"/>
          <c:showSerName val="0"/>
          <c:showPercent val="0"/>
          <c:showBubbleSize val="0"/>
        </c:dLbls>
        <c:gapWidth val="150"/>
        <c:overlap val="100"/>
        <c:axId val="472129728"/>
        <c:axId val="472137272"/>
      </c:barChart>
      <c:catAx>
        <c:axId val="472129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137272"/>
        <c:crosses val="autoZero"/>
        <c:auto val="1"/>
        <c:lblAlgn val="ctr"/>
        <c:lblOffset val="100"/>
        <c:noMultiLvlLbl val="0"/>
      </c:catAx>
      <c:valAx>
        <c:axId val="472137272"/>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2129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III_Virs_ES_līgumu_vis.vien_Din!$B$11</c:f>
              <c:strCache>
                <c:ptCount val="1"/>
                <c:pt idx="0">
                  <c:v>Līgumu skaits</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dLbls>
            <c:dLbl>
              <c:idx val="3"/>
              <c:layout>
                <c:manualLayout>
                  <c:x val="-3.8000000000000103E-2"/>
                  <c:y val="-0.1967246281714785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7B-4264-A021-BB84670AEB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III_Virs_ES_līgumu_vis.vien_Din!$A$12:$A$15</c:f>
              <c:strCache>
                <c:ptCount val="4"/>
                <c:pt idx="0">
                  <c:v>2012.gads</c:v>
                </c:pt>
                <c:pt idx="1">
                  <c:v>2013.gads</c:v>
                </c:pt>
                <c:pt idx="2">
                  <c:v>2014.gads</c:v>
                </c:pt>
                <c:pt idx="3">
                  <c:v>2015.gads</c:v>
                </c:pt>
              </c:strCache>
            </c:strRef>
          </c:cat>
          <c:val>
            <c:numRef>
              <c:f>III_Virs_ES_līgumu_vis.vien_Din!$B$12:$B$15</c:f>
              <c:numCache>
                <c:formatCode>0.0%</c:formatCode>
                <c:ptCount val="4"/>
                <c:pt idx="0">
                  <c:v>0.73599999999999999</c:v>
                </c:pt>
                <c:pt idx="1">
                  <c:v>0.36099999999999999</c:v>
                </c:pt>
                <c:pt idx="2">
                  <c:v>0.78300000000000003</c:v>
                </c:pt>
                <c:pt idx="3">
                  <c:v>0.47299999999999998</c:v>
                </c:pt>
              </c:numCache>
            </c:numRef>
          </c:val>
          <c:smooth val="0"/>
          <c:extLst>
            <c:ext xmlns:c16="http://schemas.microsoft.com/office/drawing/2014/chart" uri="{C3380CC4-5D6E-409C-BE32-E72D297353CC}">
              <c16:uniqueId val="{00000000-8F7B-4264-A021-BB84670AEBD8}"/>
            </c:ext>
          </c:extLst>
        </c:ser>
        <c:ser>
          <c:idx val="1"/>
          <c:order val="1"/>
          <c:tx>
            <c:strRef>
              <c:f>III_Virs_ES_līgumu_vis.vien_Din!$C$11</c:f>
              <c:strCache>
                <c:ptCount val="1"/>
                <c:pt idx="0">
                  <c:v>Vispārīgās vienošanās skaits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dLbl>
              <c:idx val="3"/>
              <c:layout>
                <c:manualLayout>
                  <c:x val="-1.0222222222222223E-2"/>
                  <c:y val="0.1829050014581510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7B-4264-A021-BB84670AEBD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III_Virs_ES_līgumu_vis.vien_Din!$A$12:$A$15</c:f>
              <c:strCache>
                <c:ptCount val="4"/>
                <c:pt idx="0">
                  <c:v>2012.gads</c:v>
                </c:pt>
                <c:pt idx="1">
                  <c:v>2013.gads</c:v>
                </c:pt>
                <c:pt idx="2">
                  <c:v>2014.gads</c:v>
                </c:pt>
                <c:pt idx="3">
                  <c:v>2015.gads</c:v>
                </c:pt>
              </c:strCache>
            </c:strRef>
          </c:cat>
          <c:val>
            <c:numRef>
              <c:f>III_Virs_ES_līgumu_vis.vien_Din!$C$12:$C$15</c:f>
              <c:numCache>
                <c:formatCode>0.0%</c:formatCode>
                <c:ptCount val="4"/>
                <c:pt idx="0">
                  <c:v>0.26400000000000001</c:v>
                </c:pt>
                <c:pt idx="1">
                  <c:v>0.63900000000000001</c:v>
                </c:pt>
                <c:pt idx="2">
                  <c:v>0.217</c:v>
                </c:pt>
                <c:pt idx="3">
                  <c:v>0.52700000000000002</c:v>
                </c:pt>
              </c:numCache>
            </c:numRef>
          </c:val>
          <c:smooth val="0"/>
          <c:extLst>
            <c:ext xmlns:c16="http://schemas.microsoft.com/office/drawing/2014/chart" uri="{C3380CC4-5D6E-409C-BE32-E72D297353CC}">
              <c16:uniqueId val="{00000001-8F7B-4264-A021-BB84670AEBD8}"/>
            </c:ext>
          </c:extLst>
        </c:ser>
        <c:dLbls>
          <c:dLblPos val="t"/>
          <c:showLegendKey val="0"/>
          <c:showVal val="1"/>
          <c:showCatName val="0"/>
          <c:showSerName val="0"/>
          <c:showPercent val="0"/>
          <c:showBubbleSize val="0"/>
        </c:dLbls>
        <c:smooth val="0"/>
        <c:axId val="403712256"/>
        <c:axId val="403708320"/>
      </c:lineChart>
      <c:catAx>
        <c:axId val="4037122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3708320"/>
        <c:crosses val="autoZero"/>
        <c:auto val="1"/>
        <c:lblAlgn val="ctr"/>
        <c:lblOffset val="100"/>
        <c:noMultiLvlLbl val="0"/>
      </c:catAx>
      <c:valAx>
        <c:axId val="4037083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371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III_Virs_ES_līgumu_vis.vien_Din!$B$32</c:f>
              <c:strCache>
                <c:ptCount val="1"/>
                <c:pt idx="0">
                  <c:v>Iepirkumu skaits</c:v>
                </c:pt>
              </c:strCache>
            </c:strRef>
          </c:tx>
          <c:spPr>
            <a:solidFill>
              <a:schemeClr val="accent1"/>
            </a:solidFill>
            <a:ln>
              <a:noFill/>
            </a:ln>
            <a:effectLst/>
          </c:spPr>
          <c:invertIfNegative val="0"/>
          <c:dLbls>
            <c:dLbl>
              <c:idx val="0"/>
              <c:layout>
                <c:manualLayout>
                  <c:x val="0"/>
                  <c:y val="-3.065134099616858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266-4290-82DD-7637694886C7}"/>
                </c:ext>
              </c:extLst>
            </c:dLbl>
            <c:dLbl>
              <c:idx val="1"/>
              <c:layout>
                <c:manualLayout>
                  <c:x val="4.4444444444444495E-2"/>
                  <c:y val="-4.597701149425287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66-4290-82DD-7637694886C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III_Virs_ES_līgumu_vis.vien_Din!$A$33:$A$35</c:f>
              <c:strCache>
                <c:ptCount val="3"/>
                <c:pt idx="0">
                  <c:v>2013.gads</c:v>
                </c:pt>
                <c:pt idx="1">
                  <c:v>2014.gads</c:v>
                </c:pt>
                <c:pt idx="2">
                  <c:v>2015.gads</c:v>
                </c:pt>
              </c:strCache>
            </c:strRef>
          </c:cat>
          <c:val>
            <c:numRef>
              <c:f>III_Virs_ES_līgumu_vis.vien_Din!$B$33:$B$35</c:f>
              <c:numCache>
                <c:formatCode>0.0%</c:formatCode>
                <c:ptCount val="3"/>
                <c:pt idx="0">
                  <c:v>9.9009900990099015E-2</c:v>
                </c:pt>
                <c:pt idx="1">
                  <c:v>7.2072072072072071E-2</c:v>
                </c:pt>
                <c:pt idx="2">
                  <c:v>-0.21848739495798319</c:v>
                </c:pt>
              </c:numCache>
            </c:numRef>
          </c:val>
          <c:extLst>
            <c:ext xmlns:c16="http://schemas.microsoft.com/office/drawing/2014/chart" uri="{C3380CC4-5D6E-409C-BE32-E72D297353CC}">
              <c16:uniqueId val="{00000000-9266-4290-82DD-7637694886C7}"/>
            </c:ext>
          </c:extLst>
        </c:ser>
        <c:ser>
          <c:idx val="1"/>
          <c:order val="1"/>
          <c:tx>
            <c:strRef>
              <c:f>III_Virs_ES_līgumu_vis.vien_Din!$C$32</c:f>
              <c:strCache>
                <c:ptCount val="1"/>
                <c:pt idx="0">
                  <c:v>Kopā noslēgto līgumu un vispārīgās vienošanās skaits</c:v>
                </c:pt>
              </c:strCache>
            </c:strRef>
          </c:tx>
          <c:spPr>
            <a:solidFill>
              <a:schemeClr val="accent2"/>
            </a:solidFill>
            <a:ln>
              <a:noFill/>
            </a:ln>
            <a:effectLst/>
          </c:spPr>
          <c:invertIfNegative val="0"/>
          <c:dLbls>
            <c:dLbl>
              <c:idx val="0"/>
              <c:layout>
                <c:manualLayout>
                  <c:x val="9.7429980130988303E-2"/>
                  <c:y val="7.6628352490421452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66-4290-82DD-7637694886C7}"/>
                </c:ext>
              </c:extLst>
            </c:dLbl>
            <c:dLbl>
              <c:idx val="2"/>
              <c:layout>
                <c:manualLayout>
                  <c:x val="-1.388888888888899E-2"/>
                  <c:y val="-3.5120922504882739E-1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66-4290-82DD-7637694886C7}"/>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lv-LV"/>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III_Virs_ES_līgumu_vis.vien_Din!$A$33:$A$35</c:f>
              <c:strCache>
                <c:ptCount val="3"/>
                <c:pt idx="0">
                  <c:v>2013.gads</c:v>
                </c:pt>
                <c:pt idx="1">
                  <c:v>2014.gads</c:v>
                </c:pt>
                <c:pt idx="2">
                  <c:v>2015.gads</c:v>
                </c:pt>
              </c:strCache>
            </c:strRef>
          </c:cat>
          <c:val>
            <c:numRef>
              <c:f>III_Virs_ES_līgumu_vis.vien_Din!$C$33:$C$35</c:f>
              <c:numCache>
                <c:formatCode>0.0%</c:formatCode>
                <c:ptCount val="3"/>
                <c:pt idx="0">
                  <c:v>1.5675675675675675</c:v>
                </c:pt>
                <c:pt idx="1">
                  <c:v>-0.6</c:v>
                </c:pt>
                <c:pt idx="2">
                  <c:v>0.79605263157894735</c:v>
                </c:pt>
              </c:numCache>
            </c:numRef>
          </c:val>
          <c:extLst>
            <c:ext xmlns:c16="http://schemas.microsoft.com/office/drawing/2014/chart" uri="{C3380CC4-5D6E-409C-BE32-E72D297353CC}">
              <c16:uniqueId val="{00000001-9266-4290-82DD-7637694886C7}"/>
            </c:ext>
          </c:extLst>
        </c:ser>
        <c:dLbls>
          <c:showLegendKey val="0"/>
          <c:showVal val="1"/>
          <c:showCatName val="0"/>
          <c:showSerName val="0"/>
          <c:showPercent val="0"/>
          <c:showBubbleSize val="0"/>
        </c:dLbls>
        <c:gapWidth val="269"/>
        <c:overlap val="-27"/>
        <c:axId val="402499344"/>
        <c:axId val="402498360"/>
      </c:barChart>
      <c:lineChart>
        <c:grouping val="standard"/>
        <c:varyColors val="0"/>
        <c:ser>
          <c:idx val="2"/>
          <c:order val="2"/>
          <c:tx>
            <c:strRef>
              <c:f>III_Virs_ES_līgumu_vis.vien_Din!$D$32</c:f>
              <c:strCache>
                <c:ptCount val="1"/>
                <c:pt idx="0">
                  <c:v>Vidējais līgumu vai vispārīgo vienošanās skaits uz iepirkumu</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III_Virs_ES_līgumu_vis.vien_Din!$A$33:$A$35</c:f>
              <c:strCache>
                <c:ptCount val="3"/>
                <c:pt idx="0">
                  <c:v>2013.gads</c:v>
                </c:pt>
                <c:pt idx="1">
                  <c:v>2014.gads</c:v>
                </c:pt>
                <c:pt idx="2">
                  <c:v>2015.gads</c:v>
                </c:pt>
              </c:strCache>
            </c:strRef>
          </c:cat>
          <c:val>
            <c:numRef>
              <c:f>III_Virs_ES_līgumu_vis.vien_Din!$D$33:$D$35</c:f>
              <c:numCache>
                <c:formatCode>#\ ##0.0</c:formatCode>
                <c:ptCount val="3"/>
                <c:pt idx="0">
                  <c:v>3.4234234234234235</c:v>
                </c:pt>
                <c:pt idx="1">
                  <c:v>1.2773109243697478</c:v>
                </c:pt>
                <c:pt idx="2">
                  <c:v>2.935483870967742</c:v>
                </c:pt>
              </c:numCache>
            </c:numRef>
          </c:val>
          <c:smooth val="0"/>
          <c:extLst>
            <c:ext xmlns:c16="http://schemas.microsoft.com/office/drawing/2014/chart" uri="{C3380CC4-5D6E-409C-BE32-E72D297353CC}">
              <c16:uniqueId val="{00000002-9266-4290-82DD-7637694886C7}"/>
            </c:ext>
          </c:extLst>
        </c:ser>
        <c:dLbls>
          <c:showLegendKey val="0"/>
          <c:showVal val="1"/>
          <c:showCatName val="0"/>
          <c:showSerName val="0"/>
          <c:showPercent val="0"/>
          <c:showBubbleSize val="0"/>
        </c:dLbls>
        <c:marker val="1"/>
        <c:smooth val="0"/>
        <c:axId val="402490816"/>
        <c:axId val="402490488"/>
      </c:lineChart>
      <c:catAx>
        <c:axId val="402499344"/>
        <c:scaling>
          <c:orientation val="minMax"/>
        </c:scaling>
        <c:delete val="1"/>
        <c:axPos val="b"/>
        <c:numFmt formatCode="General" sourceLinked="1"/>
        <c:majorTickMark val="none"/>
        <c:minorTickMark val="none"/>
        <c:tickLblPos val="nextTo"/>
        <c:crossAx val="402498360"/>
        <c:crosses val="autoZero"/>
        <c:auto val="1"/>
        <c:lblAlgn val="ctr"/>
        <c:lblOffset val="100"/>
        <c:noMultiLvlLbl val="0"/>
      </c:catAx>
      <c:valAx>
        <c:axId val="4024983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Procentuālais</a:t>
                </a:r>
                <a:r>
                  <a:rPr lang="lv-LV" baseline="0"/>
                  <a:t> ī</a:t>
                </a:r>
                <a:r>
                  <a:rPr lang="lv-LV"/>
                  <a:t>patsvars</a:t>
                </a:r>
                <a:r>
                  <a:rPr lang="lv-LV" baseline="0"/>
                  <a:t> pret iepriekšējo gadu</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99344"/>
        <c:crosses val="autoZero"/>
        <c:crossBetween val="between"/>
      </c:valAx>
      <c:valAx>
        <c:axId val="40249048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Skaits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2490816"/>
        <c:crosses val="max"/>
        <c:crossBetween val="between"/>
      </c:valAx>
      <c:catAx>
        <c:axId val="402490816"/>
        <c:scaling>
          <c:orientation val="minMax"/>
        </c:scaling>
        <c:delete val="1"/>
        <c:axPos val="b"/>
        <c:numFmt formatCode="General" sourceLinked="1"/>
        <c:majorTickMark val="none"/>
        <c:minorTickMark val="none"/>
        <c:tickLblPos val="nextTo"/>
        <c:crossAx val="4024904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977791237633755E-2"/>
          <c:y val="3.5149297485701947E-2"/>
          <c:w val="0.96402215545841585"/>
          <c:h val="0.95021414630863454"/>
        </c:manualLayout>
      </c:layout>
      <c:pie3DChart>
        <c:varyColors val="1"/>
        <c:ser>
          <c:idx val="0"/>
          <c:order val="0"/>
          <c:explosion val="3"/>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05A4-4192-B702-94DE699A64C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5A4-4192-B702-94DE699A64CC}"/>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05A4-4192-B702-94DE699A64CC}"/>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5A4-4192-B702-94DE699A64CC}"/>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05A4-4192-B702-94DE699A64CC}"/>
              </c:ext>
            </c:extLst>
          </c:dPt>
          <c:dPt>
            <c:idx val="5"/>
            <c:bubble3D val="0"/>
            <c:explosion val="32"/>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5A4-4192-B702-94DE699A64CC}"/>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05A4-4192-B702-94DE699A64CC}"/>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05A4-4192-B702-94DE699A64CC}"/>
              </c:ext>
            </c:extLst>
          </c:dPt>
          <c:dPt>
            <c:idx val="8"/>
            <c:bubble3D val="0"/>
            <c:spPr>
              <a:solidFill>
                <a:schemeClr val="accent3">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05A4-4192-B702-94DE699A64CC}"/>
              </c:ext>
            </c:extLst>
          </c:dPt>
          <c:dPt>
            <c:idx val="9"/>
            <c:bubble3D val="0"/>
            <c:spPr>
              <a:solidFill>
                <a:schemeClr val="accent4">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05A4-4192-B702-94DE699A64CC}"/>
              </c:ext>
            </c:extLst>
          </c:dPt>
          <c:dLbls>
            <c:dLbl>
              <c:idx val="0"/>
              <c:layout>
                <c:manualLayout>
                  <c:x val="2.3515579071134628E-2"/>
                  <c:y val="-9.5376251687915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5A4-4192-B702-94DE699A64CC}"/>
                </c:ext>
              </c:extLst>
            </c:dLbl>
            <c:dLbl>
              <c:idx val="1"/>
              <c:layout>
                <c:manualLayout>
                  <c:x val="0.18812463256907694"/>
                  <c:y val="-9.168323892698268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5A4-4192-B702-94DE699A64CC}"/>
                </c:ext>
              </c:extLst>
            </c:dLbl>
            <c:dLbl>
              <c:idx val="2"/>
              <c:layout>
                <c:manualLayout>
                  <c:x val="-4.7031158142269254E-3"/>
                  <c:y val="-1.94391736667660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5A4-4192-B702-94DE699A64CC}"/>
                </c:ext>
              </c:extLst>
            </c:dLbl>
            <c:dLbl>
              <c:idx val="3"/>
              <c:layout>
                <c:manualLayout>
                  <c:x val="0"/>
                  <c:y val="-7.154352921920394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5A4-4192-B702-94DE699A64CC}"/>
                </c:ext>
              </c:extLst>
            </c:dLbl>
            <c:dLbl>
              <c:idx val="4"/>
              <c:layout>
                <c:manualLayout>
                  <c:x val="0"/>
                  <c:y val="-4.348514342166026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5A4-4192-B702-94DE699A64CC}"/>
                </c:ext>
              </c:extLst>
            </c:dLbl>
            <c:dLbl>
              <c:idx val="5"/>
              <c:layout>
                <c:manualLayout>
                  <c:x val="-1.8812463256907705E-2"/>
                  <c:y val="7.12694877505567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5A4-4192-B702-94DE699A64CC}"/>
                </c:ext>
              </c:extLst>
            </c:dLbl>
            <c:dLbl>
              <c:idx val="6"/>
              <c:layout>
                <c:manualLayout>
                  <c:x val="-0.1693121693121693"/>
                  <c:y val="-5.407642530207109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5A4-4192-B702-94DE699A64CC}"/>
                </c:ext>
              </c:extLst>
            </c:dLbl>
            <c:dLbl>
              <c:idx val="7"/>
              <c:layout>
                <c:manualLayout>
                  <c:x val="-0.32686654908877133"/>
                  <c:y val="0.1196581196581196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05A4-4192-B702-94DE699A64CC}"/>
                </c:ext>
              </c:extLst>
            </c:dLbl>
            <c:dLbl>
              <c:idx val="8"/>
              <c:layout>
                <c:manualLayout>
                  <c:x val="-0.35038212815990594"/>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5A4-4192-B702-94DE699A64CC}"/>
                </c:ext>
              </c:extLst>
            </c:dLbl>
            <c:dLbl>
              <c:idx val="9"/>
              <c:layout>
                <c:manualLayout>
                  <c:x val="-9.6413874191651969E-2"/>
                  <c:y val="-5.956637380238383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lumMod val="60000"/>
                        </a:schemeClr>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05A4-4192-B702-94DE699A64CC}"/>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III_Virs_ES_ārvalstnieki_Din!$A$4:$B$13</c:f>
              <c:multiLvlStrCache>
                <c:ptCount val="10"/>
                <c:lvl>
                  <c:pt idx="0">
                    <c:v>09000000-3</c:v>
                  </c:pt>
                  <c:pt idx="1">
                    <c:v>24000000-4</c:v>
                  </c:pt>
                  <c:pt idx="2">
                    <c:v>31000000-6</c:v>
                  </c:pt>
                  <c:pt idx="3">
                    <c:v>34000000-7</c:v>
                  </c:pt>
                  <c:pt idx="4">
                    <c:v>38000000-5</c:v>
                  </c:pt>
                  <c:pt idx="5">
                    <c:v>42000000-6</c:v>
                  </c:pt>
                  <c:pt idx="6">
                    <c:v>50000000-5</c:v>
                  </c:pt>
                  <c:pt idx="7">
                    <c:v>51000000-9</c:v>
                  </c:pt>
                  <c:pt idx="8">
                    <c:v>72000000-5</c:v>
                  </c:pt>
                  <c:pt idx="9">
                    <c:v>90000000-7</c:v>
                  </c:pt>
                </c:lvl>
                <c:lvl>
                  <c:pt idx="0">
                    <c:v>Preces</c:v>
                  </c:pt>
                  <c:pt idx="6">
                    <c:v>Pakalpojumi</c:v>
                  </c:pt>
                </c:lvl>
              </c:multiLvlStrCache>
            </c:multiLvlStrRef>
          </c:cat>
          <c:val>
            <c:numRef>
              <c:f>III_Virs_ES_ārvalstnieki_Din!$C$4:$C$13</c:f>
              <c:numCache>
                <c:formatCode>#,##0</c:formatCode>
                <c:ptCount val="10"/>
                <c:pt idx="0">
                  <c:v>539792</c:v>
                </c:pt>
                <c:pt idx="1">
                  <c:v>1534212</c:v>
                </c:pt>
                <c:pt idx="2">
                  <c:v>17529399</c:v>
                </c:pt>
                <c:pt idx="3">
                  <c:v>12889615</c:v>
                </c:pt>
                <c:pt idx="4">
                  <c:v>1294900</c:v>
                </c:pt>
                <c:pt idx="5">
                  <c:v>116357974</c:v>
                </c:pt>
                <c:pt idx="6">
                  <c:v>555000</c:v>
                </c:pt>
                <c:pt idx="7">
                  <c:v>350532</c:v>
                </c:pt>
                <c:pt idx="8">
                  <c:v>1600000</c:v>
                </c:pt>
                <c:pt idx="9">
                  <c:v>2024261</c:v>
                </c:pt>
              </c:numCache>
            </c:numRef>
          </c:val>
          <c:extLst>
            <c:ext xmlns:c16="http://schemas.microsoft.com/office/drawing/2014/chart" uri="{C3380CC4-5D6E-409C-BE32-E72D297353CC}">
              <c16:uniqueId val="{00000000-05A4-4192-B702-94DE699A64C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II_Dinamika_sps_skaits_kopā_sum!$A$49</c:f>
              <c:strCache>
                <c:ptCount val="1"/>
                <c:pt idx="0">
                  <c:v>Kopējais sabiedrisko pakalpojumu sniedzēju skaits</c:v>
                </c:pt>
              </c:strCache>
            </c:strRef>
          </c:tx>
          <c:spPr>
            <a:solidFill>
              <a:schemeClr val="accent2"/>
            </a:solidFill>
            <a:ln>
              <a:noFill/>
            </a:ln>
            <a:effectLst/>
          </c:spPr>
          <c:invertIfNegative val="0"/>
          <c:cat>
            <c:strRef>
              <c:f>II_Dinamika_sps_skaits_kopā_sum!$B$47:$G$47</c:f>
              <c:strCache>
                <c:ptCount val="6"/>
                <c:pt idx="0">
                  <c:v>2010.gads</c:v>
                </c:pt>
                <c:pt idx="1">
                  <c:v>2011.gads</c:v>
                </c:pt>
                <c:pt idx="2">
                  <c:v>2012.gads</c:v>
                </c:pt>
                <c:pt idx="3">
                  <c:v>2013.gads</c:v>
                </c:pt>
                <c:pt idx="4">
                  <c:v>2014.gads</c:v>
                </c:pt>
                <c:pt idx="5">
                  <c:v>2015.gads</c:v>
                </c:pt>
              </c:strCache>
            </c:strRef>
          </c:cat>
          <c:val>
            <c:numRef>
              <c:f>II_Dinamika_sps_skaits_kopā_sum!$B$49:$G$49</c:f>
              <c:numCache>
                <c:formatCode>General</c:formatCode>
                <c:ptCount val="6"/>
                <c:pt idx="0">
                  <c:v>247</c:v>
                </c:pt>
                <c:pt idx="1">
                  <c:v>228</c:v>
                </c:pt>
                <c:pt idx="2">
                  <c:v>240</c:v>
                </c:pt>
                <c:pt idx="3">
                  <c:v>238</c:v>
                </c:pt>
                <c:pt idx="4">
                  <c:v>221</c:v>
                </c:pt>
                <c:pt idx="5">
                  <c:v>235</c:v>
                </c:pt>
              </c:numCache>
            </c:numRef>
          </c:val>
          <c:extLst>
            <c:ext xmlns:c16="http://schemas.microsoft.com/office/drawing/2014/chart" uri="{C3380CC4-5D6E-409C-BE32-E72D297353CC}">
              <c16:uniqueId val="{00000001-C073-4D66-AA24-D0B4E608A181}"/>
            </c:ext>
          </c:extLst>
        </c:ser>
        <c:dLbls>
          <c:showLegendKey val="0"/>
          <c:showVal val="0"/>
          <c:showCatName val="0"/>
          <c:showSerName val="0"/>
          <c:showPercent val="0"/>
          <c:showBubbleSize val="0"/>
        </c:dLbls>
        <c:gapWidth val="219"/>
        <c:axId val="477074104"/>
        <c:axId val="477071480"/>
      </c:barChart>
      <c:lineChart>
        <c:grouping val="standard"/>
        <c:varyColors val="0"/>
        <c:ser>
          <c:idx val="0"/>
          <c:order val="0"/>
          <c:tx>
            <c:strRef>
              <c:f>II_Dinamika_sps_skaits_kopā_sum!$A$48</c:f>
              <c:strCache>
                <c:ptCount val="1"/>
                <c:pt idx="0">
                  <c:v>Īpatsvars %</c:v>
                </c:pt>
              </c:strCache>
            </c:strRef>
          </c:tx>
          <c:spPr>
            <a:ln w="28575" cap="rnd">
              <a:solidFill>
                <a:schemeClr val="accent1"/>
              </a:solidFill>
              <a:round/>
            </a:ln>
            <a:effectLst/>
          </c:spPr>
          <c:marker>
            <c:symbol val="none"/>
          </c:marker>
          <c:cat>
            <c:strRef>
              <c:f>II_Dinamika_sps_skaits_kopā_sum!$B$47:$G$47</c:f>
              <c:strCache>
                <c:ptCount val="6"/>
                <c:pt idx="0">
                  <c:v>2010.gads</c:v>
                </c:pt>
                <c:pt idx="1">
                  <c:v>2011.gads</c:v>
                </c:pt>
                <c:pt idx="2">
                  <c:v>2012.gads</c:v>
                </c:pt>
                <c:pt idx="3">
                  <c:v>2013.gads</c:v>
                </c:pt>
                <c:pt idx="4">
                  <c:v>2014.gads</c:v>
                </c:pt>
                <c:pt idx="5">
                  <c:v>2015.gads</c:v>
                </c:pt>
              </c:strCache>
            </c:strRef>
          </c:cat>
          <c:val>
            <c:numRef>
              <c:f>II_Dinamika_sps_skaits_kopā_sum!$B$48:$G$48</c:f>
              <c:numCache>
                <c:formatCode>0.0%</c:formatCode>
                <c:ptCount val="6"/>
                <c:pt idx="0">
                  <c:v>0.10121457489878542</c:v>
                </c:pt>
                <c:pt idx="1">
                  <c:v>0.11842105263157894</c:v>
                </c:pt>
                <c:pt idx="2">
                  <c:v>0.11666666666666667</c:v>
                </c:pt>
                <c:pt idx="3">
                  <c:v>0.12605042016806722</c:v>
                </c:pt>
                <c:pt idx="4">
                  <c:v>0.12669683257918551</c:v>
                </c:pt>
                <c:pt idx="5">
                  <c:v>9.3617021276595741E-2</c:v>
                </c:pt>
              </c:numCache>
            </c:numRef>
          </c:val>
          <c:smooth val="0"/>
          <c:extLst>
            <c:ext xmlns:c16="http://schemas.microsoft.com/office/drawing/2014/chart" uri="{C3380CC4-5D6E-409C-BE32-E72D297353CC}">
              <c16:uniqueId val="{00000000-C073-4D66-AA24-D0B4E608A181}"/>
            </c:ext>
          </c:extLst>
        </c:ser>
        <c:dLbls>
          <c:showLegendKey val="0"/>
          <c:showVal val="0"/>
          <c:showCatName val="0"/>
          <c:showSerName val="0"/>
          <c:showPercent val="0"/>
          <c:showBubbleSize val="0"/>
        </c:dLbls>
        <c:marker val="1"/>
        <c:smooth val="0"/>
        <c:axId val="477091160"/>
        <c:axId val="477088208"/>
      </c:lineChart>
      <c:catAx>
        <c:axId val="477091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88208"/>
        <c:crosses val="autoZero"/>
        <c:auto val="1"/>
        <c:lblAlgn val="ctr"/>
        <c:lblOffset val="100"/>
        <c:noMultiLvlLbl val="0"/>
      </c:catAx>
      <c:valAx>
        <c:axId val="4770882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91160"/>
        <c:crosses val="autoZero"/>
        <c:crossBetween val="between"/>
      </c:valAx>
      <c:valAx>
        <c:axId val="4770714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77074104"/>
        <c:crosses val="max"/>
        <c:crossBetween val="between"/>
      </c:valAx>
      <c:catAx>
        <c:axId val="477074104"/>
        <c:scaling>
          <c:orientation val="minMax"/>
        </c:scaling>
        <c:delete val="1"/>
        <c:axPos val="b"/>
        <c:numFmt formatCode="General" sourceLinked="1"/>
        <c:majorTickMark val="out"/>
        <c:minorTickMark val="none"/>
        <c:tickLblPos val="nextTo"/>
        <c:crossAx val="477071480"/>
        <c:crosses val="autoZero"/>
        <c:auto val="1"/>
        <c:lblAlgn val="ctr"/>
        <c:lblOffset val="100"/>
        <c:noMultiLvlLbl val="0"/>
      </c:catAx>
      <c:spPr>
        <a:noFill/>
        <a:ln>
          <a:noFill/>
        </a:ln>
        <a:effectLst/>
      </c:spPr>
    </c:plotArea>
    <c:legend>
      <c:legendPos val="b"/>
      <c:layout>
        <c:manualLayout>
          <c:xMode val="edge"/>
          <c:yMode val="edge"/>
          <c:x val="0"/>
          <c:y val="0.92320765365080215"/>
          <c:w val="0.72017422615561488"/>
          <c:h val="7.67922981959270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noFill/>
      <a:round/>
    </a:ln>
    <a:effectLst/>
  </c:spPr>
  <c:txPr>
    <a:bodyPr/>
    <a:lstStyle/>
    <a:p>
      <a:pPr>
        <a:defRPr/>
      </a:pPr>
      <a:endParaRPr lang="lv-LV"/>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III_Virs_ES_ārvalstnieki_Din!$B$99</c:f>
              <c:strCache>
                <c:ptCount val="1"/>
                <c:pt idx="0">
                  <c:v>Vietējie (% no kopējās līgumu summas)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III_Virs_ES_ārvalstnieki_Din!$A$100:$A$105</c:f>
              <c:strCache>
                <c:ptCount val="6"/>
                <c:pt idx="0">
                  <c:v>2010.gads</c:v>
                </c:pt>
                <c:pt idx="1">
                  <c:v>2011.gads</c:v>
                </c:pt>
                <c:pt idx="2">
                  <c:v>2012.gads</c:v>
                </c:pt>
                <c:pt idx="3">
                  <c:v>2013.gads</c:v>
                </c:pt>
                <c:pt idx="4">
                  <c:v>2014.gads</c:v>
                </c:pt>
                <c:pt idx="5">
                  <c:v>2015.gads</c:v>
                </c:pt>
              </c:strCache>
            </c:strRef>
          </c:cat>
          <c:val>
            <c:numRef>
              <c:f>III_Virs_ES_ārvalstnieki_Din!$B$100:$B$105</c:f>
              <c:numCache>
                <c:formatCode>0.0%</c:formatCode>
                <c:ptCount val="6"/>
                <c:pt idx="0">
                  <c:v>0.39400000000000002</c:v>
                </c:pt>
                <c:pt idx="1">
                  <c:v>0.81599999999999995</c:v>
                </c:pt>
                <c:pt idx="2">
                  <c:v>0.52600000000000002</c:v>
                </c:pt>
                <c:pt idx="3">
                  <c:v>0.629</c:v>
                </c:pt>
                <c:pt idx="4">
                  <c:v>0.78</c:v>
                </c:pt>
                <c:pt idx="5">
                  <c:v>0.57899999999999996</c:v>
                </c:pt>
              </c:numCache>
            </c:numRef>
          </c:val>
          <c:extLst>
            <c:ext xmlns:c16="http://schemas.microsoft.com/office/drawing/2014/chart" uri="{C3380CC4-5D6E-409C-BE32-E72D297353CC}">
              <c16:uniqueId val="{00000000-0C59-4EF7-BFF5-E717C3172441}"/>
            </c:ext>
          </c:extLst>
        </c:ser>
        <c:ser>
          <c:idx val="1"/>
          <c:order val="1"/>
          <c:tx>
            <c:strRef>
              <c:f>III_Virs_ES_ārvalstnieki_Din!$C$99</c:f>
              <c:strCache>
                <c:ptCount val="1"/>
                <c:pt idx="0">
                  <c:v>Citas valstis (% no kopējās līgumu summas)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III_Virs_ES_ārvalstnieki_Din!$A$100:$A$105</c:f>
              <c:strCache>
                <c:ptCount val="6"/>
                <c:pt idx="0">
                  <c:v>2010.gads</c:v>
                </c:pt>
                <c:pt idx="1">
                  <c:v>2011.gads</c:v>
                </c:pt>
                <c:pt idx="2">
                  <c:v>2012.gads</c:v>
                </c:pt>
                <c:pt idx="3">
                  <c:v>2013.gads</c:v>
                </c:pt>
                <c:pt idx="4">
                  <c:v>2014.gads</c:v>
                </c:pt>
                <c:pt idx="5">
                  <c:v>2015.gads</c:v>
                </c:pt>
              </c:strCache>
            </c:strRef>
          </c:cat>
          <c:val>
            <c:numRef>
              <c:f>III_Virs_ES_ārvalstnieki_Din!$C$100:$C$105</c:f>
              <c:numCache>
                <c:formatCode>0.0%</c:formatCode>
                <c:ptCount val="6"/>
                <c:pt idx="0">
                  <c:v>0.60599999999999998</c:v>
                </c:pt>
                <c:pt idx="1">
                  <c:v>0.184</c:v>
                </c:pt>
                <c:pt idx="2">
                  <c:v>0.47399999999999998</c:v>
                </c:pt>
                <c:pt idx="3">
                  <c:v>0.371</c:v>
                </c:pt>
                <c:pt idx="4">
                  <c:v>0.22</c:v>
                </c:pt>
                <c:pt idx="5">
                  <c:v>0.42099999999999999</c:v>
                </c:pt>
              </c:numCache>
            </c:numRef>
          </c:val>
          <c:extLst>
            <c:ext xmlns:c16="http://schemas.microsoft.com/office/drawing/2014/chart" uri="{C3380CC4-5D6E-409C-BE32-E72D297353CC}">
              <c16:uniqueId val="{00000001-0C59-4EF7-BFF5-E717C3172441}"/>
            </c:ext>
          </c:extLst>
        </c:ser>
        <c:dLbls>
          <c:showLegendKey val="0"/>
          <c:showVal val="0"/>
          <c:showCatName val="0"/>
          <c:showSerName val="0"/>
          <c:showPercent val="0"/>
          <c:showBubbleSize val="0"/>
        </c:dLbls>
        <c:gapWidth val="219"/>
        <c:overlap val="-27"/>
        <c:axId val="386353640"/>
        <c:axId val="386347080"/>
      </c:barChart>
      <c:lineChart>
        <c:grouping val="standard"/>
        <c:varyColors val="0"/>
        <c:ser>
          <c:idx val="2"/>
          <c:order val="2"/>
          <c:tx>
            <c:strRef>
              <c:f>III_Virs_ES_ārvalstnieki_Din!$D$99</c:f>
              <c:strCache>
                <c:ptCount val="1"/>
                <c:pt idx="0">
                  <c:v>Vietējie (% no kopējā līgumu skaita)</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III_Virs_ES_ārvalstnieki_Din!$A$100:$A$105</c:f>
              <c:strCache>
                <c:ptCount val="6"/>
                <c:pt idx="0">
                  <c:v>2010.gads</c:v>
                </c:pt>
                <c:pt idx="1">
                  <c:v>2011.gads</c:v>
                </c:pt>
                <c:pt idx="2">
                  <c:v>2012.gads</c:v>
                </c:pt>
                <c:pt idx="3">
                  <c:v>2013.gads</c:v>
                </c:pt>
                <c:pt idx="4">
                  <c:v>2014.gads</c:v>
                </c:pt>
                <c:pt idx="5">
                  <c:v>2015.gads</c:v>
                </c:pt>
              </c:strCache>
            </c:strRef>
          </c:cat>
          <c:val>
            <c:numRef>
              <c:f>III_Virs_ES_ārvalstnieki_Din!$D$100:$D$105</c:f>
              <c:numCache>
                <c:formatCode>0.0%</c:formatCode>
                <c:ptCount val="6"/>
                <c:pt idx="0">
                  <c:v>0.76100000000000001</c:v>
                </c:pt>
                <c:pt idx="1">
                  <c:v>0.873</c:v>
                </c:pt>
                <c:pt idx="2">
                  <c:v>0.81799999999999995</c:v>
                </c:pt>
                <c:pt idx="3">
                  <c:v>0.90800000000000003</c:v>
                </c:pt>
                <c:pt idx="4">
                  <c:v>0.79600000000000004</c:v>
                </c:pt>
                <c:pt idx="5">
                  <c:v>0.84599999999999997</c:v>
                </c:pt>
              </c:numCache>
            </c:numRef>
          </c:val>
          <c:smooth val="0"/>
          <c:extLst>
            <c:ext xmlns:c16="http://schemas.microsoft.com/office/drawing/2014/chart" uri="{C3380CC4-5D6E-409C-BE32-E72D297353CC}">
              <c16:uniqueId val="{00000002-0C59-4EF7-BFF5-E717C3172441}"/>
            </c:ext>
          </c:extLst>
        </c:ser>
        <c:ser>
          <c:idx val="3"/>
          <c:order val="3"/>
          <c:tx>
            <c:strRef>
              <c:f>III_Virs_ES_ārvalstnieki_Din!$E$99</c:f>
              <c:strCache>
                <c:ptCount val="1"/>
                <c:pt idx="0">
                  <c:v>Citas valstis (% no kopējās līgumu skaita)</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III_Virs_ES_ārvalstnieki_Din!$A$100:$A$105</c:f>
              <c:strCache>
                <c:ptCount val="6"/>
                <c:pt idx="0">
                  <c:v>2010.gads</c:v>
                </c:pt>
                <c:pt idx="1">
                  <c:v>2011.gads</c:v>
                </c:pt>
                <c:pt idx="2">
                  <c:v>2012.gads</c:v>
                </c:pt>
                <c:pt idx="3">
                  <c:v>2013.gads</c:v>
                </c:pt>
                <c:pt idx="4">
                  <c:v>2014.gads</c:v>
                </c:pt>
                <c:pt idx="5">
                  <c:v>2015.gads</c:v>
                </c:pt>
              </c:strCache>
            </c:strRef>
          </c:cat>
          <c:val>
            <c:numRef>
              <c:f>III_Virs_ES_ārvalstnieki_Din!$E$100:$E$105</c:f>
              <c:numCache>
                <c:formatCode>0.0%</c:formatCode>
                <c:ptCount val="6"/>
                <c:pt idx="0">
                  <c:v>0.23899999999999999</c:v>
                </c:pt>
                <c:pt idx="1">
                  <c:v>0.127</c:v>
                </c:pt>
                <c:pt idx="2">
                  <c:v>0.182</c:v>
                </c:pt>
                <c:pt idx="3">
                  <c:v>9.1999999999999998E-2</c:v>
                </c:pt>
                <c:pt idx="4">
                  <c:v>0.20399999999999999</c:v>
                </c:pt>
                <c:pt idx="5">
                  <c:v>0.154</c:v>
                </c:pt>
              </c:numCache>
            </c:numRef>
          </c:val>
          <c:smooth val="0"/>
          <c:extLst>
            <c:ext xmlns:c16="http://schemas.microsoft.com/office/drawing/2014/chart" uri="{C3380CC4-5D6E-409C-BE32-E72D297353CC}">
              <c16:uniqueId val="{00000003-0C59-4EF7-BFF5-E717C3172441}"/>
            </c:ext>
          </c:extLst>
        </c:ser>
        <c:dLbls>
          <c:showLegendKey val="0"/>
          <c:showVal val="0"/>
          <c:showCatName val="0"/>
          <c:showSerName val="0"/>
          <c:showPercent val="0"/>
          <c:showBubbleSize val="0"/>
        </c:dLbls>
        <c:marker val="1"/>
        <c:smooth val="0"/>
        <c:axId val="386357904"/>
        <c:axId val="386356920"/>
      </c:lineChart>
      <c:catAx>
        <c:axId val="386353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6347080"/>
        <c:crosses val="autoZero"/>
        <c:auto val="1"/>
        <c:lblAlgn val="ctr"/>
        <c:lblOffset val="100"/>
        <c:noMultiLvlLbl val="0"/>
      </c:catAx>
      <c:valAx>
        <c:axId val="386347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86353640"/>
        <c:crosses val="autoZero"/>
        <c:crossBetween val="between"/>
      </c:valAx>
      <c:valAx>
        <c:axId val="386356920"/>
        <c:scaling>
          <c:orientation val="minMax"/>
        </c:scaling>
        <c:delete val="1"/>
        <c:axPos val="r"/>
        <c:numFmt formatCode="0.0%" sourceLinked="1"/>
        <c:majorTickMark val="out"/>
        <c:minorTickMark val="none"/>
        <c:tickLblPos val="nextTo"/>
        <c:crossAx val="386357904"/>
        <c:crosses val="max"/>
        <c:crossBetween val="between"/>
      </c:valAx>
      <c:catAx>
        <c:axId val="386357904"/>
        <c:scaling>
          <c:orientation val="minMax"/>
        </c:scaling>
        <c:delete val="1"/>
        <c:axPos val="b"/>
        <c:numFmt formatCode="General" sourceLinked="1"/>
        <c:majorTickMark val="out"/>
        <c:minorTickMark val="none"/>
        <c:tickLblPos val="nextTo"/>
        <c:crossAx val="3863569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III_Virs_ES_ārvalstnieki_Din!$B$126</c:f>
              <c:strCache>
                <c:ptCount val="1"/>
                <c:pt idx="0">
                  <c:v>Līgumu skaits</c:v>
                </c:pt>
              </c:strCache>
            </c:strRef>
          </c:tx>
          <c:spPr>
            <a:solidFill>
              <a:schemeClr val="accent1"/>
            </a:solidFill>
            <a:ln>
              <a:noFill/>
            </a:ln>
            <a:effectLst/>
          </c:spPr>
          <c:invertIfNegative val="0"/>
          <c:dLbls>
            <c:dLbl>
              <c:idx val="0"/>
              <c:layout>
                <c:manualLayout>
                  <c:x val="-6.0790273556231185E-3"/>
                  <c:y val="7.7922077922077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FA-4B75-A08C-33A398CD09BB}"/>
                </c:ext>
              </c:extLst>
            </c:dLbl>
            <c:dLbl>
              <c:idx val="1"/>
              <c:layout>
                <c:manualLayout>
                  <c:x val="0"/>
                  <c:y val="6.926406926406926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FA-4B75-A08C-33A398CD09BB}"/>
                </c:ext>
              </c:extLst>
            </c:dLbl>
            <c:dLbl>
              <c:idx val="2"/>
              <c:layout>
                <c:manualLayout>
                  <c:x val="-1.4184397163120567E-2"/>
                  <c:y val="1.73160173160172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FA-4B75-A08C-33A398CD09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III_Virs_ES_ārvalstnieki_Din!$A$127:$A$129</c:f>
              <c:strCache>
                <c:ptCount val="3"/>
                <c:pt idx="0">
                  <c:v>Latvija</c:v>
                </c:pt>
                <c:pt idx="1">
                  <c:v>Citas Eiropas Savienības valstis</c:v>
                </c:pt>
                <c:pt idx="2">
                  <c:v>Citas valstis</c:v>
                </c:pt>
              </c:strCache>
            </c:strRef>
          </c:cat>
          <c:val>
            <c:numRef>
              <c:f>III_Virs_ES_ārvalstnieki_Din!$B$127:$B$129</c:f>
              <c:numCache>
                <c:formatCode>General</c:formatCode>
                <c:ptCount val="3"/>
                <c:pt idx="0">
                  <c:v>231</c:v>
                </c:pt>
                <c:pt idx="1">
                  <c:v>38</c:v>
                </c:pt>
                <c:pt idx="2">
                  <c:v>4</c:v>
                </c:pt>
              </c:numCache>
            </c:numRef>
          </c:val>
          <c:extLst>
            <c:ext xmlns:c16="http://schemas.microsoft.com/office/drawing/2014/chart" uri="{C3380CC4-5D6E-409C-BE32-E72D297353CC}">
              <c16:uniqueId val="{00000000-10FA-4B75-A08C-33A398CD09BB}"/>
            </c:ext>
          </c:extLst>
        </c:ser>
        <c:ser>
          <c:idx val="2"/>
          <c:order val="2"/>
          <c:tx>
            <c:strRef>
              <c:f>III_Virs_ES_ārvalstnieki_Din!$D$126</c:f>
              <c:strCache>
                <c:ptCount val="1"/>
                <c:pt idx="0">
                  <c:v>Noslēgto līgumu summa, milj.EUR</c:v>
                </c:pt>
              </c:strCache>
            </c:strRef>
          </c:tx>
          <c:spPr>
            <a:solidFill>
              <a:schemeClr val="accent3"/>
            </a:solidFill>
            <a:ln>
              <a:noFill/>
            </a:ln>
            <a:effectLst/>
          </c:spPr>
          <c:invertIfNegative val="0"/>
          <c:dLbls>
            <c:dLbl>
              <c:idx val="2"/>
              <c:layout>
                <c:manualLayout>
                  <c:x val="1.0131712259371834E-2"/>
                  <c:y val="1.73160173160173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FA-4B75-A08C-33A398CD09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III_Virs_ES_ārvalstnieki_Din!$A$127:$A$129</c:f>
              <c:strCache>
                <c:ptCount val="3"/>
                <c:pt idx="0">
                  <c:v>Latvija</c:v>
                </c:pt>
                <c:pt idx="1">
                  <c:v>Citas Eiropas Savienības valstis</c:v>
                </c:pt>
                <c:pt idx="2">
                  <c:v>Citas valstis</c:v>
                </c:pt>
              </c:strCache>
            </c:strRef>
          </c:cat>
          <c:val>
            <c:numRef>
              <c:f>III_Virs_ES_ārvalstnieki_Din!$D$127:$D$129</c:f>
              <c:numCache>
                <c:formatCode>General</c:formatCode>
                <c:ptCount val="3"/>
                <c:pt idx="0">
                  <c:v>212.9</c:v>
                </c:pt>
                <c:pt idx="1">
                  <c:v>149.80000000000001</c:v>
                </c:pt>
                <c:pt idx="2">
                  <c:v>4.9000000000000004</c:v>
                </c:pt>
              </c:numCache>
            </c:numRef>
          </c:val>
          <c:extLst>
            <c:ext xmlns:c16="http://schemas.microsoft.com/office/drawing/2014/chart" uri="{C3380CC4-5D6E-409C-BE32-E72D297353CC}">
              <c16:uniqueId val="{00000002-10FA-4B75-A08C-33A398CD09BB}"/>
            </c:ext>
          </c:extLst>
        </c:ser>
        <c:dLbls>
          <c:showLegendKey val="0"/>
          <c:showVal val="0"/>
          <c:showCatName val="0"/>
          <c:showSerName val="0"/>
          <c:showPercent val="0"/>
          <c:showBubbleSize val="0"/>
        </c:dLbls>
        <c:gapWidth val="219"/>
        <c:axId val="499021856"/>
        <c:axId val="499021528"/>
      </c:barChart>
      <c:lineChart>
        <c:grouping val="standard"/>
        <c:varyColors val="0"/>
        <c:ser>
          <c:idx val="1"/>
          <c:order val="1"/>
          <c:tx>
            <c:strRef>
              <c:f>III_Virs_ES_ārvalstnieki_Din!$C$126</c:f>
              <c:strCache>
                <c:ptCount val="1"/>
                <c:pt idx="0">
                  <c:v>Līgumu skaita īpatsvars (%)</c:v>
                </c:pt>
              </c:strCache>
            </c:strRef>
          </c:tx>
          <c:spPr>
            <a:ln w="28575" cap="rnd">
              <a:solidFill>
                <a:schemeClr val="accent1"/>
              </a:solidFill>
              <a:round/>
            </a:ln>
            <a:effectLst/>
          </c:spPr>
          <c:marker>
            <c:symbol val="none"/>
          </c:marker>
          <c:dLbls>
            <c:dLbl>
              <c:idx val="0"/>
              <c:layout>
                <c:manualLayout>
                  <c:x val="1.6859169199594695E-2"/>
                  <c:y val="-5.840917612571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FA-4B75-A08C-33A398CD09BB}"/>
                </c:ext>
              </c:extLst>
            </c:dLbl>
            <c:dLbl>
              <c:idx val="1"/>
              <c:layout>
                <c:manualLayout>
                  <c:x val="-4.798378926038508E-2"/>
                  <c:y val="-0.110357228073763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FA-4B75-A08C-33A398CD09BB}"/>
                </c:ext>
              </c:extLst>
            </c:dLbl>
            <c:dLbl>
              <c:idx val="2"/>
              <c:layout>
                <c:manualLayout>
                  <c:x val="-4.5390070921985819E-2"/>
                  <c:y val="-0.1449892627057982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FA-4B75-A08C-33A398CD09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III_Virs_ES_ārvalstnieki_Din!$A$127:$A$129</c:f>
              <c:strCache>
                <c:ptCount val="3"/>
                <c:pt idx="0">
                  <c:v>Latvija</c:v>
                </c:pt>
                <c:pt idx="1">
                  <c:v>Citas Eiropas Savienības valstis</c:v>
                </c:pt>
                <c:pt idx="2">
                  <c:v>Citas valstis</c:v>
                </c:pt>
              </c:strCache>
            </c:strRef>
          </c:cat>
          <c:val>
            <c:numRef>
              <c:f>III_Virs_ES_ārvalstnieki_Din!$C$127:$C$129</c:f>
              <c:numCache>
                <c:formatCode>0.0%</c:formatCode>
                <c:ptCount val="3"/>
                <c:pt idx="0">
                  <c:v>0.84599999999999997</c:v>
                </c:pt>
                <c:pt idx="1">
                  <c:v>0.13900000000000001</c:v>
                </c:pt>
                <c:pt idx="2">
                  <c:v>1.4999999999999999E-2</c:v>
                </c:pt>
              </c:numCache>
            </c:numRef>
          </c:val>
          <c:smooth val="0"/>
          <c:extLst>
            <c:ext xmlns:c16="http://schemas.microsoft.com/office/drawing/2014/chart" uri="{C3380CC4-5D6E-409C-BE32-E72D297353CC}">
              <c16:uniqueId val="{00000001-10FA-4B75-A08C-33A398CD09BB}"/>
            </c:ext>
          </c:extLst>
        </c:ser>
        <c:ser>
          <c:idx val="3"/>
          <c:order val="3"/>
          <c:tx>
            <c:strRef>
              <c:f>III_Virs_ES_ārvalstnieki_Din!$E$126</c:f>
              <c:strCache>
                <c:ptCount val="1"/>
                <c:pt idx="0">
                  <c:v>Noslēgto līgumu summu īpatsvars (%)</c:v>
                </c:pt>
              </c:strCache>
            </c:strRef>
          </c:tx>
          <c:spPr>
            <a:ln w="28575" cap="rnd">
              <a:solidFill>
                <a:schemeClr val="accent4"/>
              </a:solidFill>
              <a:round/>
            </a:ln>
            <a:effectLst/>
          </c:spPr>
          <c:marker>
            <c:symbol val="none"/>
          </c:marker>
          <c:dPt>
            <c:idx val="1"/>
            <c:marker>
              <c:symbol val="none"/>
            </c:marker>
            <c:bubble3D val="0"/>
            <c:spPr>
              <a:ln w="28575" cap="rnd">
                <a:solidFill>
                  <a:schemeClr val="bg2">
                    <a:lumMod val="90000"/>
                  </a:schemeClr>
                </a:solidFill>
                <a:round/>
              </a:ln>
              <a:effectLst/>
            </c:spPr>
            <c:extLst>
              <c:ext xmlns:c16="http://schemas.microsoft.com/office/drawing/2014/chart" uri="{C3380CC4-5D6E-409C-BE32-E72D297353CC}">
                <c16:uniqueId val="{00000007-10FA-4B75-A08C-33A398CD09BB}"/>
              </c:ext>
            </c:extLst>
          </c:dPt>
          <c:dPt>
            <c:idx val="2"/>
            <c:marker>
              <c:symbol val="none"/>
            </c:marker>
            <c:bubble3D val="0"/>
            <c:spPr>
              <a:ln w="28575" cap="rnd">
                <a:solidFill>
                  <a:schemeClr val="bg2">
                    <a:lumMod val="90000"/>
                  </a:schemeClr>
                </a:solidFill>
                <a:round/>
              </a:ln>
              <a:effectLst/>
            </c:spPr>
            <c:extLst>
              <c:ext xmlns:c16="http://schemas.microsoft.com/office/drawing/2014/chart" uri="{C3380CC4-5D6E-409C-BE32-E72D297353CC}">
                <c16:uniqueId val="{0000000B-10FA-4B75-A08C-33A398CD09BB}"/>
              </c:ext>
            </c:extLst>
          </c:dPt>
          <c:dLbls>
            <c:dLbl>
              <c:idx val="1"/>
              <c:layout>
                <c:manualLayout>
                  <c:x val="-5.2036474164133741E-2"/>
                  <c:y val="-6.27381804547159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FA-4B75-A08C-33A398CD09BB}"/>
                </c:ext>
              </c:extLst>
            </c:dLbl>
            <c:dLbl>
              <c:idx val="2"/>
              <c:layout>
                <c:manualLayout>
                  <c:x val="4.9848024316109421E-2"/>
                  <c:y val="-8.8712206428741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FA-4B75-A08C-33A398CD09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III_Virs_ES_ārvalstnieki_Din!$A$127:$A$129</c:f>
              <c:strCache>
                <c:ptCount val="3"/>
                <c:pt idx="0">
                  <c:v>Latvija</c:v>
                </c:pt>
                <c:pt idx="1">
                  <c:v>Citas Eiropas Savienības valstis</c:v>
                </c:pt>
                <c:pt idx="2">
                  <c:v>Citas valstis</c:v>
                </c:pt>
              </c:strCache>
            </c:strRef>
          </c:cat>
          <c:val>
            <c:numRef>
              <c:f>III_Virs_ES_ārvalstnieki_Din!$E$127:$E$129</c:f>
              <c:numCache>
                <c:formatCode>0.0%</c:formatCode>
                <c:ptCount val="3"/>
                <c:pt idx="0">
                  <c:v>0.57899999999999996</c:v>
                </c:pt>
                <c:pt idx="1">
                  <c:v>0.40699999999999997</c:v>
                </c:pt>
                <c:pt idx="2">
                  <c:v>1.2999999999999999E-2</c:v>
                </c:pt>
              </c:numCache>
            </c:numRef>
          </c:val>
          <c:smooth val="0"/>
          <c:extLst>
            <c:ext xmlns:c16="http://schemas.microsoft.com/office/drawing/2014/chart" uri="{C3380CC4-5D6E-409C-BE32-E72D297353CC}">
              <c16:uniqueId val="{00000004-10FA-4B75-A08C-33A398CD09BB}"/>
            </c:ext>
          </c:extLst>
        </c:ser>
        <c:dLbls>
          <c:showLegendKey val="0"/>
          <c:showVal val="0"/>
          <c:showCatName val="0"/>
          <c:showSerName val="0"/>
          <c:showPercent val="0"/>
          <c:showBubbleSize val="0"/>
        </c:dLbls>
        <c:marker val="1"/>
        <c:smooth val="0"/>
        <c:axId val="499025792"/>
        <c:axId val="499020216"/>
      </c:lineChart>
      <c:catAx>
        <c:axId val="49902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1528"/>
        <c:crosses val="autoZero"/>
        <c:auto val="1"/>
        <c:lblAlgn val="ctr"/>
        <c:lblOffset val="100"/>
        <c:noMultiLvlLbl val="0"/>
      </c:catAx>
      <c:valAx>
        <c:axId val="499021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1856"/>
        <c:crosses val="autoZero"/>
        <c:crossBetween val="between"/>
      </c:valAx>
      <c:valAx>
        <c:axId val="499020216"/>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9025792"/>
        <c:crosses val="max"/>
        <c:crossBetween val="between"/>
      </c:valAx>
      <c:catAx>
        <c:axId val="499025792"/>
        <c:scaling>
          <c:orientation val="minMax"/>
        </c:scaling>
        <c:delete val="1"/>
        <c:axPos val="b"/>
        <c:numFmt formatCode="General" sourceLinked="1"/>
        <c:majorTickMark val="out"/>
        <c:minorTickMark val="none"/>
        <c:tickLblPos val="nextTo"/>
        <c:crossAx val="4990202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D10-4558-A2F8-2178A7F1D1E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D10-4558-A2F8-2178A7F1D1E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DD10-4558-A2F8-2178A7F1D1E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D10-4558-A2F8-2178A7F1D1E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DD10-4558-A2F8-2178A7F1D1E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DD10-4558-A2F8-2178A7F1D1E2}"/>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8-DD10-4558-A2F8-2178A7F1D1E2}"/>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DD10-4558-A2F8-2178A7F1D1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2-DD10-4558-A2F8-2178A7F1D1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3-DD10-4558-A2F8-2178A7F1D1E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4-DD10-4558-A2F8-2178A7F1D1E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5-DD10-4558-A2F8-2178A7F1D1E2}"/>
                </c:ext>
              </c:extLst>
            </c:dLbl>
            <c:dLbl>
              <c:idx val="4"/>
              <c:layout>
                <c:manualLayout>
                  <c:x val="-0.12345679012345678"/>
                  <c:y val="-1.173020527859237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D10-4558-A2F8-2178A7F1D1E2}"/>
                </c:ext>
              </c:extLst>
            </c:dLbl>
            <c:dLbl>
              <c:idx val="5"/>
              <c:layout>
                <c:manualLayout>
                  <c:x val="-1.0288065843621399E-2"/>
                  <c:y val="-2.346041055718475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D10-4558-A2F8-2178A7F1D1E2}"/>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8-DD10-4558-A2F8-2178A7F1D1E2}"/>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9-DD10-4558-A2F8-2178A7F1D1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IV_Zem_Din!$A$4:$A$11</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IV_Zem_Din!$B$4:$B$11</c:f>
              <c:numCache>
                <c:formatCode>#,##0</c:formatCode>
                <c:ptCount val="8"/>
                <c:pt idx="0">
                  <c:v>100200339</c:v>
                </c:pt>
                <c:pt idx="1">
                  <c:v>395884792</c:v>
                </c:pt>
                <c:pt idx="2">
                  <c:v>76104087</c:v>
                </c:pt>
                <c:pt idx="3">
                  <c:v>92637819</c:v>
                </c:pt>
                <c:pt idx="4">
                  <c:v>68941942</c:v>
                </c:pt>
                <c:pt idx="5">
                  <c:v>6154049</c:v>
                </c:pt>
                <c:pt idx="6">
                  <c:v>54661206</c:v>
                </c:pt>
                <c:pt idx="7">
                  <c:v>8091028</c:v>
                </c:pt>
              </c:numCache>
            </c:numRef>
          </c:val>
          <c:extLst>
            <c:ext xmlns:c16="http://schemas.microsoft.com/office/drawing/2014/chart" uri="{C3380CC4-5D6E-409C-BE32-E72D297353CC}">
              <c16:uniqueId val="{00000000-DD10-4558-A2F8-2178A7F1D1E2}"/>
            </c:ext>
          </c:extLst>
        </c:ser>
        <c:ser>
          <c:idx val="1"/>
          <c:order val="1"/>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A-DD10-4558-A2F8-2178A7F1D1E2}"/>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DD10-4558-A2F8-2178A7F1D1E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C-DD10-4558-A2F8-2178A7F1D1E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DD10-4558-A2F8-2178A7F1D1E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E-DD10-4558-A2F8-2178A7F1D1E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DD10-4558-A2F8-2178A7F1D1E2}"/>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DD10-4558-A2F8-2178A7F1D1E2}"/>
              </c:ext>
            </c:extLst>
          </c:dPt>
          <c:dPt>
            <c:idx val="7"/>
            <c:bubble3D val="0"/>
            <c:spPr>
              <a:solidFill>
                <a:schemeClr val="accent2">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DD10-4558-A2F8-2178A7F1D1E2}"/>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A-DD10-4558-A2F8-2178A7F1D1E2}"/>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B-DD10-4558-A2F8-2178A7F1D1E2}"/>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C-DD10-4558-A2F8-2178A7F1D1E2}"/>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D-DD10-4558-A2F8-2178A7F1D1E2}"/>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E-DD10-4558-A2F8-2178A7F1D1E2}"/>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0F-DD10-4558-A2F8-2178A7F1D1E2}"/>
                </c:ext>
              </c:extLst>
            </c:dLbl>
            <c:dLbl>
              <c:idx val="6"/>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10-DD10-4558-A2F8-2178A7F1D1E2}"/>
                </c:ext>
              </c:extLst>
            </c:dLbl>
            <c:dLbl>
              <c:idx val="7"/>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lumMod val="60000"/>
                        </a:schemeClr>
                      </a:solidFill>
                      <a:latin typeface="+mn-lt"/>
                      <a:ea typeface="+mn-ea"/>
                      <a:cs typeface="+mn-cs"/>
                    </a:defRPr>
                  </a:pPr>
                  <a:endParaRPr lang="lv-LV"/>
                </a:p>
              </c:txPr>
              <c:dLblPos val="outEnd"/>
              <c:showLegendKey val="0"/>
              <c:showVal val="0"/>
              <c:showCatName val="1"/>
              <c:showSerName val="0"/>
              <c:showPercent val="1"/>
              <c:showBubbleSize val="0"/>
              <c:extLst>
                <c:ext xmlns:c16="http://schemas.microsoft.com/office/drawing/2014/chart" uri="{C3380CC4-5D6E-409C-BE32-E72D297353CC}">
                  <c16:uniqueId val="{00000011-DD10-4558-A2F8-2178A7F1D1E2}"/>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IV_Zem_Din!$A$4:$A$11</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IV_Zem_Din!$C$4:$C$11</c:f>
              <c:numCache>
                <c:formatCode>0.0%</c:formatCode>
                <c:ptCount val="8"/>
                <c:pt idx="0">
                  <c:v>0.12483297261501999</c:v>
                </c:pt>
                <c:pt idx="1">
                  <c:v>0.49320666867642921</c:v>
                </c:pt>
                <c:pt idx="2">
                  <c:v>9.4813046574244622E-2</c:v>
                </c:pt>
                <c:pt idx="3">
                  <c:v>0.11541132932037465</c:v>
                </c:pt>
                <c:pt idx="4">
                  <c:v>8.589020400132874E-2</c:v>
                </c:pt>
                <c:pt idx="5">
                  <c:v>7.6669224670835815E-3</c:v>
                </c:pt>
                <c:pt idx="6">
                  <c:v>6.8098779902351095E-2</c:v>
                </c:pt>
                <c:pt idx="7">
                  <c:v>1.0080076443168122E-2</c:v>
                </c:pt>
              </c:numCache>
            </c:numRef>
          </c:val>
          <c:extLst>
            <c:ext xmlns:c16="http://schemas.microsoft.com/office/drawing/2014/chart" uri="{C3380CC4-5D6E-409C-BE32-E72D297353CC}">
              <c16:uniqueId val="{00000001-DD10-4558-A2F8-2178A7F1D1E2}"/>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IV_Zem_Din!$A$22</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IV_Zem_Din!$B$21:$G$21</c:f>
              <c:strCache>
                <c:ptCount val="6"/>
                <c:pt idx="0">
                  <c:v>2010.gads</c:v>
                </c:pt>
                <c:pt idx="1">
                  <c:v>2011. gads</c:v>
                </c:pt>
                <c:pt idx="2">
                  <c:v>2012. gads</c:v>
                </c:pt>
                <c:pt idx="3">
                  <c:v>2013. gads</c:v>
                </c:pt>
                <c:pt idx="4">
                  <c:v>2014. gads</c:v>
                </c:pt>
                <c:pt idx="5">
                  <c:v>2015. gads</c:v>
                </c:pt>
              </c:strCache>
            </c:strRef>
          </c:cat>
          <c:val>
            <c:numRef>
              <c:f>IV_Zem_Din!$B$22:$G$22</c:f>
              <c:numCache>
                <c:formatCode>0.0%</c:formatCode>
                <c:ptCount val="6"/>
                <c:pt idx="0">
                  <c:v>0.39</c:v>
                </c:pt>
                <c:pt idx="1">
                  <c:v>0.45900000000000002</c:v>
                </c:pt>
                <c:pt idx="2">
                  <c:v>0.45400000000000001</c:v>
                </c:pt>
                <c:pt idx="3">
                  <c:v>0.46700000000000003</c:v>
                </c:pt>
                <c:pt idx="4">
                  <c:v>0.34599999999999997</c:v>
                </c:pt>
                <c:pt idx="5">
                  <c:v>0.29399999999999998</c:v>
                </c:pt>
              </c:numCache>
            </c:numRef>
          </c:val>
          <c:extLst>
            <c:ext xmlns:c16="http://schemas.microsoft.com/office/drawing/2014/chart" uri="{C3380CC4-5D6E-409C-BE32-E72D297353CC}">
              <c16:uniqueId val="{00000000-9EE1-4D98-B426-1014BF6D735E}"/>
            </c:ext>
          </c:extLst>
        </c:ser>
        <c:ser>
          <c:idx val="1"/>
          <c:order val="1"/>
          <c:tx>
            <c:strRef>
              <c:f>IV_Zem_Din!$A$23</c:f>
              <c:strCache>
                <c:ptCount val="1"/>
                <c:pt idx="0">
                  <c:v>Prece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IV_Zem_Din!$B$21:$G$21</c:f>
              <c:strCache>
                <c:ptCount val="6"/>
                <c:pt idx="0">
                  <c:v>2010.gads</c:v>
                </c:pt>
                <c:pt idx="1">
                  <c:v>2011. gads</c:v>
                </c:pt>
                <c:pt idx="2">
                  <c:v>2012. gads</c:v>
                </c:pt>
                <c:pt idx="3">
                  <c:v>2013. gads</c:v>
                </c:pt>
                <c:pt idx="4">
                  <c:v>2014. gads</c:v>
                </c:pt>
                <c:pt idx="5">
                  <c:v>2015. gads</c:v>
                </c:pt>
              </c:strCache>
            </c:strRef>
          </c:cat>
          <c:val>
            <c:numRef>
              <c:f>IV_Zem_Din!$B$23:$G$23</c:f>
              <c:numCache>
                <c:formatCode>0.0%</c:formatCode>
                <c:ptCount val="6"/>
                <c:pt idx="0">
                  <c:v>0.30199999999999999</c:v>
                </c:pt>
                <c:pt idx="1">
                  <c:v>0.25</c:v>
                </c:pt>
                <c:pt idx="2">
                  <c:v>0.27200000000000002</c:v>
                </c:pt>
                <c:pt idx="3">
                  <c:v>0.29799999999999999</c:v>
                </c:pt>
                <c:pt idx="4">
                  <c:v>0.20799999999999999</c:v>
                </c:pt>
                <c:pt idx="5">
                  <c:v>0.20799999999999999</c:v>
                </c:pt>
              </c:numCache>
            </c:numRef>
          </c:val>
          <c:extLst>
            <c:ext xmlns:c16="http://schemas.microsoft.com/office/drawing/2014/chart" uri="{C3380CC4-5D6E-409C-BE32-E72D297353CC}">
              <c16:uniqueId val="{00000001-9EE1-4D98-B426-1014BF6D735E}"/>
            </c:ext>
          </c:extLst>
        </c:ser>
        <c:ser>
          <c:idx val="2"/>
          <c:order val="2"/>
          <c:tx>
            <c:strRef>
              <c:f>IV_Zem_Din!$A$24</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IV_Zem_Din!$B$21:$G$21</c:f>
              <c:strCache>
                <c:ptCount val="6"/>
                <c:pt idx="0">
                  <c:v>2010.gads</c:v>
                </c:pt>
                <c:pt idx="1">
                  <c:v>2011. gads</c:v>
                </c:pt>
                <c:pt idx="2">
                  <c:v>2012. gads</c:v>
                </c:pt>
                <c:pt idx="3">
                  <c:v>2013. gads</c:v>
                </c:pt>
                <c:pt idx="4">
                  <c:v>2014. gads</c:v>
                </c:pt>
                <c:pt idx="5">
                  <c:v>2015. gads</c:v>
                </c:pt>
              </c:strCache>
            </c:strRef>
          </c:cat>
          <c:val>
            <c:numRef>
              <c:f>IV_Zem_Din!$B$24:$G$24</c:f>
              <c:numCache>
                <c:formatCode>0.0%</c:formatCode>
                <c:ptCount val="6"/>
                <c:pt idx="0">
                  <c:v>0.308</c:v>
                </c:pt>
                <c:pt idx="1">
                  <c:v>0.29099999999999998</c:v>
                </c:pt>
                <c:pt idx="2">
                  <c:v>0.27400000000000002</c:v>
                </c:pt>
                <c:pt idx="3">
                  <c:v>0.23499999999999999</c:v>
                </c:pt>
                <c:pt idx="4">
                  <c:v>0.44700000000000001</c:v>
                </c:pt>
                <c:pt idx="5">
                  <c:v>0.498</c:v>
                </c:pt>
              </c:numCache>
            </c:numRef>
          </c:val>
          <c:extLst>
            <c:ext xmlns:c16="http://schemas.microsoft.com/office/drawing/2014/chart" uri="{C3380CC4-5D6E-409C-BE32-E72D297353CC}">
              <c16:uniqueId val="{00000002-9EE1-4D98-B426-1014BF6D735E}"/>
            </c:ext>
          </c:extLst>
        </c:ser>
        <c:dLbls>
          <c:dLblPos val="ctr"/>
          <c:showLegendKey val="0"/>
          <c:showVal val="1"/>
          <c:showCatName val="0"/>
          <c:showSerName val="0"/>
          <c:showPercent val="0"/>
          <c:showBubbleSize val="0"/>
        </c:dLbls>
        <c:gapWidth val="150"/>
        <c:overlap val="100"/>
        <c:axId val="493999440"/>
        <c:axId val="493994520"/>
      </c:barChart>
      <c:catAx>
        <c:axId val="493999440"/>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3994520"/>
        <c:crosses val="autoZero"/>
        <c:auto val="1"/>
        <c:lblAlgn val="ctr"/>
        <c:lblOffset val="100"/>
        <c:noMultiLvlLbl val="0"/>
      </c:catAx>
      <c:valAx>
        <c:axId val="49399452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93999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IV_Zem_Din!$B$39:$C$39</c:f>
              <c:strCache>
                <c:ptCount val="2"/>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3"/>
              <c:layout>
                <c:manualLayout>
                  <c:x val="-8.0808080808080843E-2"/>
                  <c:y val="9.25925925925925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IV_Zem_Din!$D$38:$H$38</c:f>
              <c:strCache>
                <c:ptCount val="5"/>
                <c:pt idx="0">
                  <c:v>2011. gads</c:v>
                </c:pt>
                <c:pt idx="1">
                  <c:v>2012. gads</c:v>
                </c:pt>
                <c:pt idx="2">
                  <c:v>2013. gads</c:v>
                </c:pt>
                <c:pt idx="3">
                  <c:v>2014. gads</c:v>
                </c:pt>
                <c:pt idx="4">
                  <c:v>2015. gads</c:v>
                </c:pt>
              </c:strCache>
            </c:strRef>
          </c:cat>
          <c:val>
            <c:numRef>
              <c:f>IV_Zem_Din!$D$39:$H$39</c:f>
              <c:numCache>
                <c:formatCode>0.0%</c:formatCode>
                <c:ptCount val="5"/>
                <c:pt idx="0">
                  <c:v>0.28799999999999998</c:v>
                </c:pt>
                <c:pt idx="1">
                  <c:v>7.6999999999999999E-2</c:v>
                </c:pt>
                <c:pt idx="2">
                  <c:v>5.2999999999999999E-2</c:v>
                </c:pt>
                <c:pt idx="3">
                  <c:v>-2.7E-2</c:v>
                </c:pt>
                <c:pt idx="4">
                  <c:v>2.8999999999999998E-3</c:v>
                </c:pt>
              </c:numCache>
            </c:numRef>
          </c:val>
          <c:extLst>
            <c:ext xmlns:c16="http://schemas.microsoft.com/office/drawing/2014/chart" uri="{C3380CC4-5D6E-409C-BE32-E72D297353CC}">
              <c16:uniqueId val="{00000000-D20B-47D5-AE15-932776F25E26}"/>
            </c:ext>
          </c:extLst>
        </c:ser>
        <c:ser>
          <c:idx val="1"/>
          <c:order val="1"/>
          <c:tx>
            <c:strRef>
              <c:f>IV_Zem_Din!$B$40:$C$40</c:f>
              <c:strCache>
                <c:ptCount val="2"/>
                <c:pt idx="0">
                  <c:v>Prece</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layout>
                <c:manualLayout>
                  <c:x val="-0.12121212121212124"/>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20B-47D5-AE15-932776F25E26}"/>
                </c:ext>
              </c:extLst>
            </c:dLbl>
            <c:dLbl>
              <c:idx val="3"/>
              <c:layout>
                <c:manualLayout>
                  <c:x val="-0.10666666666666667"/>
                  <c:y val="4.62962962962962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IV_Zem_Din!$D$38:$H$38</c:f>
              <c:strCache>
                <c:ptCount val="5"/>
                <c:pt idx="0">
                  <c:v>2011. gads</c:v>
                </c:pt>
                <c:pt idx="1">
                  <c:v>2012. gads</c:v>
                </c:pt>
                <c:pt idx="2">
                  <c:v>2013. gads</c:v>
                </c:pt>
                <c:pt idx="3">
                  <c:v>2014. gads</c:v>
                </c:pt>
                <c:pt idx="4">
                  <c:v>2015. gads</c:v>
                </c:pt>
              </c:strCache>
            </c:strRef>
          </c:cat>
          <c:val>
            <c:numRef>
              <c:f>IV_Zem_Din!$D$40:$H$40</c:f>
              <c:numCache>
                <c:formatCode>0.0%</c:formatCode>
                <c:ptCount val="5"/>
                <c:pt idx="0">
                  <c:v>-9.7000000000000003E-2</c:v>
                </c:pt>
                <c:pt idx="1">
                  <c:v>0.185</c:v>
                </c:pt>
                <c:pt idx="2">
                  <c:v>0.121</c:v>
                </c:pt>
                <c:pt idx="3">
                  <c:v>-8.3000000000000004E-2</c:v>
                </c:pt>
                <c:pt idx="4">
                  <c:v>0.183</c:v>
                </c:pt>
              </c:numCache>
            </c:numRef>
          </c:val>
          <c:extLst>
            <c:ext xmlns:c16="http://schemas.microsoft.com/office/drawing/2014/chart" uri="{C3380CC4-5D6E-409C-BE32-E72D297353CC}">
              <c16:uniqueId val="{00000001-D20B-47D5-AE15-932776F25E26}"/>
            </c:ext>
          </c:extLst>
        </c:ser>
        <c:ser>
          <c:idx val="2"/>
          <c:order val="2"/>
          <c:tx>
            <c:strRef>
              <c:f>IV_Zem_Din!$B$41:$C$41</c:f>
              <c:strCache>
                <c:ptCount val="2"/>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2"/>
              <c:layout>
                <c:manualLayout>
                  <c:x val="-0.1260606060606060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0B-47D5-AE15-932776F25E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IV_Zem_Din!$D$38:$H$38</c:f>
              <c:strCache>
                <c:ptCount val="5"/>
                <c:pt idx="0">
                  <c:v>2011. gads</c:v>
                </c:pt>
                <c:pt idx="1">
                  <c:v>2012. gads</c:v>
                </c:pt>
                <c:pt idx="2">
                  <c:v>2013. gads</c:v>
                </c:pt>
                <c:pt idx="3">
                  <c:v>2014. gads</c:v>
                </c:pt>
                <c:pt idx="4">
                  <c:v>2015. gads</c:v>
                </c:pt>
              </c:strCache>
            </c:strRef>
          </c:cat>
          <c:val>
            <c:numRef>
              <c:f>IV_Zem_Din!$D$41:$H$41</c:f>
              <c:numCache>
                <c:formatCode>0.0%</c:formatCode>
                <c:ptCount val="5"/>
                <c:pt idx="0">
                  <c:v>3.5999999999999997E-2</c:v>
                </c:pt>
                <c:pt idx="1">
                  <c:v>2.1000000000000001E-2</c:v>
                </c:pt>
                <c:pt idx="2">
                  <c:v>-0.11899999999999999</c:v>
                </c:pt>
                <c:pt idx="3">
                  <c:v>1.494</c:v>
                </c:pt>
                <c:pt idx="4">
                  <c:v>0.315</c:v>
                </c:pt>
              </c:numCache>
            </c:numRef>
          </c:val>
          <c:extLst>
            <c:ext xmlns:c16="http://schemas.microsoft.com/office/drawing/2014/chart" uri="{C3380CC4-5D6E-409C-BE32-E72D297353CC}">
              <c16:uniqueId val="{00000002-D20B-47D5-AE15-932776F25E26}"/>
            </c:ext>
          </c:extLst>
        </c:ser>
        <c:dLbls>
          <c:dLblPos val="outEnd"/>
          <c:showLegendKey val="0"/>
          <c:showVal val="1"/>
          <c:showCatName val="0"/>
          <c:showSerName val="0"/>
          <c:showPercent val="0"/>
          <c:showBubbleSize val="0"/>
        </c:dLbls>
        <c:gapWidth val="115"/>
        <c:overlap val="-20"/>
        <c:axId val="500378824"/>
        <c:axId val="500379152"/>
      </c:barChart>
      <c:catAx>
        <c:axId val="50037882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500379152"/>
        <c:crosses val="autoZero"/>
        <c:auto val="1"/>
        <c:lblAlgn val="ctr"/>
        <c:lblOffset val="100"/>
        <c:noMultiLvlLbl val="0"/>
      </c:catAx>
      <c:valAx>
        <c:axId val="50037915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378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IV_Zem_Din!$A$61:$D$61</c:f>
              <c:strCache>
                <c:ptCount val="4"/>
                <c:pt idx="0">
                  <c:v>Būvdarbu iepirkumi (milj.EUR)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IV_Zem_Din!$E$61:$J$61</c:f>
              <c:numCache>
                <c:formatCode>0.0</c:formatCode>
                <c:ptCount val="6"/>
                <c:pt idx="0">
                  <c:v>165.6</c:v>
                </c:pt>
                <c:pt idx="1">
                  <c:v>213.3</c:v>
                </c:pt>
                <c:pt idx="2">
                  <c:v>229.7</c:v>
                </c:pt>
                <c:pt idx="3">
                  <c:v>241.8</c:v>
                </c:pt>
                <c:pt idx="4">
                  <c:v>235.2</c:v>
                </c:pt>
                <c:pt idx="5">
                  <c:v>235.9</c:v>
                </c:pt>
              </c:numCache>
            </c:numRef>
          </c:val>
          <c:extLst>
            <c:ext xmlns:c16="http://schemas.microsoft.com/office/drawing/2014/chart" uri="{C3380CC4-5D6E-409C-BE32-E72D297353CC}">
              <c16:uniqueId val="{00000000-5397-4B65-9FCE-4E431B111FF3}"/>
            </c:ext>
          </c:extLst>
        </c:ser>
        <c:ser>
          <c:idx val="1"/>
          <c:order val="1"/>
          <c:tx>
            <c:strRef>
              <c:f>IV_Zem_Din!$A$62:$D$62</c:f>
              <c:strCache>
                <c:ptCount val="4"/>
                <c:pt idx="0">
                  <c:v>Preču iepirkumi (milj.EUR)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IV_Zem_Din!$E$62:$J$62</c:f>
              <c:numCache>
                <c:formatCode>0.0</c:formatCode>
                <c:ptCount val="6"/>
                <c:pt idx="0">
                  <c:v>128.30000000000001</c:v>
                </c:pt>
                <c:pt idx="1">
                  <c:v>116</c:v>
                </c:pt>
                <c:pt idx="2">
                  <c:v>137.4</c:v>
                </c:pt>
                <c:pt idx="3">
                  <c:v>154.1</c:v>
                </c:pt>
                <c:pt idx="4">
                  <c:v>151.4</c:v>
                </c:pt>
                <c:pt idx="5">
                  <c:v>167.2</c:v>
                </c:pt>
              </c:numCache>
            </c:numRef>
          </c:val>
          <c:extLst>
            <c:ext xmlns:c16="http://schemas.microsoft.com/office/drawing/2014/chart" uri="{C3380CC4-5D6E-409C-BE32-E72D297353CC}">
              <c16:uniqueId val="{00000001-5397-4B65-9FCE-4E431B111FF3}"/>
            </c:ext>
          </c:extLst>
        </c:ser>
        <c:ser>
          <c:idx val="2"/>
          <c:order val="2"/>
          <c:tx>
            <c:strRef>
              <c:f>IV_Zem_Din!$A$63:$D$63</c:f>
              <c:strCache>
                <c:ptCount val="4"/>
                <c:pt idx="0">
                  <c:v>Pakalpojumu iepirkumi (milj.EUR)</c:v>
                </c:pt>
              </c:strCache>
            </c:strRef>
          </c:tx>
          <c:spPr>
            <a:solidFill>
              <a:schemeClr val="accent3"/>
            </a:solidFill>
            <a:ln>
              <a:noFill/>
            </a:ln>
            <a:effectLst/>
          </c:spPr>
          <c:invertIfNegative val="0"/>
          <c:dLbls>
            <c:dLbl>
              <c:idx val="0"/>
              <c:layout>
                <c:manualLayout>
                  <c:x val="1.0582010582010581E-2"/>
                  <c:y val="-2.91120815138293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97-4B65-9FCE-4E431B111FF3}"/>
                </c:ext>
              </c:extLst>
            </c:dLbl>
            <c:dLbl>
              <c:idx val="2"/>
              <c:layout>
                <c:manualLayout>
                  <c:x val="9.070294784580554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97-4B65-9FCE-4E431B111FF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IV_Zem_Din!$E$63:$J$63</c:f>
              <c:numCache>
                <c:formatCode>0.0</c:formatCode>
                <c:ptCount val="6"/>
                <c:pt idx="0">
                  <c:v>130.80000000000001</c:v>
                </c:pt>
                <c:pt idx="1">
                  <c:v>135.4</c:v>
                </c:pt>
                <c:pt idx="2">
                  <c:v>138.30000000000001</c:v>
                </c:pt>
                <c:pt idx="3">
                  <c:v>121.8</c:v>
                </c:pt>
                <c:pt idx="4">
                  <c:v>303.8</c:v>
                </c:pt>
                <c:pt idx="5">
                  <c:v>399.5</c:v>
                </c:pt>
              </c:numCache>
            </c:numRef>
          </c:val>
          <c:extLst>
            <c:ext xmlns:c16="http://schemas.microsoft.com/office/drawing/2014/chart" uri="{C3380CC4-5D6E-409C-BE32-E72D297353CC}">
              <c16:uniqueId val="{00000002-5397-4B65-9FCE-4E431B111FF3}"/>
            </c:ext>
          </c:extLst>
        </c:ser>
        <c:dLbls>
          <c:showLegendKey val="0"/>
          <c:showVal val="1"/>
          <c:showCatName val="0"/>
          <c:showSerName val="0"/>
          <c:showPercent val="0"/>
          <c:showBubbleSize val="0"/>
        </c:dLbls>
        <c:gapWidth val="219"/>
        <c:overlap val="-27"/>
        <c:axId val="500955840"/>
        <c:axId val="500951248"/>
      </c:barChart>
      <c:lineChart>
        <c:grouping val="standard"/>
        <c:varyColors val="0"/>
        <c:ser>
          <c:idx val="3"/>
          <c:order val="3"/>
          <c:tx>
            <c:strRef>
              <c:f>IV_Zem_Din!$A$64:$D$64</c:f>
              <c:strCache>
                <c:ptCount val="4"/>
                <c:pt idx="0">
                  <c:v>Būvdarbu iepirkumu vidējā vērtība (EUR)</c:v>
                </c:pt>
              </c:strCache>
            </c:strRef>
          </c:tx>
          <c:spPr>
            <a:ln w="28575" cap="rnd">
              <a:solidFill>
                <a:schemeClr val="accent1"/>
              </a:solidFill>
              <a:round/>
            </a:ln>
            <a:effectLst/>
          </c:spPr>
          <c:marker>
            <c:symbol val="none"/>
          </c:marker>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IV_Zem_Din!$E$64:$J$64</c:f>
              <c:numCache>
                <c:formatCode>#,##0</c:formatCode>
                <c:ptCount val="6"/>
                <c:pt idx="0">
                  <c:v>93386</c:v>
                </c:pt>
                <c:pt idx="1">
                  <c:v>92613</c:v>
                </c:pt>
                <c:pt idx="2">
                  <c:v>41408</c:v>
                </c:pt>
                <c:pt idx="3">
                  <c:v>43826</c:v>
                </c:pt>
                <c:pt idx="4">
                  <c:v>44360</c:v>
                </c:pt>
                <c:pt idx="5">
                  <c:v>46955</c:v>
                </c:pt>
              </c:numCache>
            </c:numRef>
          </c:val>
          <c:smooth val="0"/>
          <c:extLst>
            <c:ext xmlns:c16="http://schemas.microsoft.com/office/drawing/2014/chart" uri="{C3380CC4-5D6E-409C-BE32-E72D297353CC}">
              <c16:uniqueId val="{00000003-5397-4B65-9FCE-4E431B111FF3}"/>
            </c:ext>
          </c:extLst>
        </c:ser>
        <c:ser>
          <c:idx val="4"/>
          <c:order val="4"/>
          <c:tx>
            <c:strRef>
              <c:f>IV_Zem_Din!$A$65:$D$65</c:f>
              <c:strCache>
                <c:ptCount val="4"/>
                <c:pt idx="0">
                  <c:v>Preču iepirkumu vidējā vērtība (EUR)</c:v>
                </c:pt>
              </c:strCache>
            </c:strRef>
          </c:tx>
          <c:spPr>
            <a:ln w="28575" cap="rnd">
              <a:solidFill>
                <a:schemeClr val="accent2"/>
              </a:solidFill>
              <a:round/>
            </a:ln>
            <a:effectLst/>
          </c:spPr>
          <c:marker>
            <c:symbol val="none"/>
          </c:marker>
          <c:dLbls>
            <c:spPr>
              <a:solidFill>
                <a:schemeClr val="accent2">
                  <a:lumMod val="20000"/>
                  <a:lumOff val="80000"/>
                </a:schemeClr>
              </a:solidFill>
              <a:ln>
                <a:solidFill>
                  <a:schemeClr val="accent2">
                    <a:lumMod val="20000"/>
                    <a:lumOff val="80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IV_Zem_Din!$E$65:$J$65</c:f>
              <c:numCache>
                <c:formatCode>#,##0</c:formatCode>
                <c:ptCount val="6"/>
                <c:pt idx="0">
                  <c:v>3443</c:v>
                </c:pt>
                <c:pt idx="1">
                  <c:v>4130</c:v>
                </c:pt>
                <c:pt idx="2">
                  <c:v>3681</c:v>
                </c:pt>
                <c:pt idx="3">
                  <c:v>4292</c:v>
                </c:pt>
                <c:pt idx="4">
                  <c:v>3725</c:v>
                </c:pt>
                <c:pt idx="5">
                  <c:v>2320</c:v>
                </c:pt>
              </c:numCache>
            </c:numRef>
          </c:val>
          <c:smooth val="0"/>
          <c:extLst>
            <c:ext xmlns:c16="http://schemas.microsoft.com/office/drawing/2014/chart" uri="{C3380CC4-5D6E-409C-BE32-E72D297353CC}">
              <c16:uniqueId val="{00000004-5397-4B65-9FCE-4E431B111FF3}"/>
            </c:ext>
          </c:extLst>
        </c:ser>
        <c:ser>
          <c:idx val="5"/>
          <c:order val="5"/>
          <c:tx>
            <c:strRef>
              <c:f>IV_Zem_Din!$A$66:$D$66</c:f>
              <c:strCache>
                <c:ptCount val="4"/>
                <c:pt idx="0">
                  <c:v>Pakalpojumu iepirkumu vidējā vērtība (EUR)</c:v>
                </c:pt>
              </c:strCache>
            </c:strRef>
          </c:tx>
          <c:spPr>
            <a:ln w="28575" cap="rnd">
              <a:solidFill>
                <a:schemeClr val="accent3">
                  <a:lumMod val="75000"/>
                </a:schemeClr>
              </a:solidFill>
              <a:round/>
            </a:ln>
            <a:effectLst/>
          </c:spPr>
          <c:marker>
            <c:symbol val="none"/>
          </c:marker>
          <c:dLbls>
            <c:dLbl>
              <c:idx val="0"/>
              <c:layout>
                <c:manualLayout>
                  <c:x val="2.3223644663464688E-2"/>
                  <c:y val="-5.0924365895311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397-4B65-9FCE-4E431B111FF3}"/>
                </c:ext>
              </c:extLst>
            </c:dLbl>
            <c:dLbl>
              <c:idx val="1"/>
              <c:layout>
                <c:manualLayout>
                  <c:x val="2.3223644663464688E-2"/>
                  <c:y val="-2.47234925328657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397-4B65-9FCE-4E431B111FF3}"/>
                </c:ext>
              </c:extLst>
            </c:dLbl>
            <c:dLbl>
              <c:idx val="2"/>
              <c:layout>
                <c:manualLayout>
                  <c:x val="2.3223644663464688E-2"/>
                  <c:y val="-5.3835574046693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397-4B65-9FCE-4E431B111FF3}"/>
                </c:ext>
              </c:extLst>
            </c:dLbl>
            <c:dLbl>
              <c:idx val="3"/>
              <c:layout>
                <c:manualLayout>
                  <c:x val="1.7176781473744355E-2"/>
                  <c:y val="-5.3835574046693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397-4B65-9FCE-4E431B111FF3}"/>
                </c:ext>
              </c:extLst>
            </c:dLbl>
            <c:dLbl>
              <c:idx val="4"/>
              <c:layout>
                <c:manualLayout>
                  <c:x val="1.6363430761630986E-3"/>
                  <c:y val="-3.0545908835631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397-4B65-9FCE-4E431B111FF3}"/>
                </c:ext>
              </c:extLst>
            </c:dLbl>
            <c:dLbl>
              <c:idx val="5"/>
              <c:layout>
                <c:manualLayout>
                  <c:x val="2.1711928866034493E-2"/>
                  <c:y val="-4.21907414411627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397-4B65-9FCE-4E431B111FF3}"/>
                </c:ext>
              </c:extLst>
            </c:dLbl>
            <c:spPr>
              <a:solidFill>
                <a:schemeClr val="accent3">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IV_Zem_Din!$E$60:$J$60</c:f>
              <c:strCache>
                <c:ptCount val="6"/>
                <c:pt idx="0">
                  <c:v>2010. gads</c:v>
                </c:pt>
                <c:pt idx="1">
                  <c:v>2011. gads</c:v>
                </c:pt>
                <c:pt idx="2">
                  <c:v>2012. gads</c:v>
                </c:pt>
                <c:pt idx="3">
                  <c:v>2013. gads</c:v>
                </c:pt>
                <c:pt idx="4">
                  <c:v>2014. gads</c:v>
                </c:pt>
                <c:pt idx="5">
                  <c:v>2015. gads</c:v>
                </c:pt>
              </c:strCache>
            </c:strRef>
          </c:cat>
          <c:val>
            <c:numRef>
              <c:f>IV_Zem_Din!$E$66:$J$66</c:f>
              <c:numCache>
                <c:formatCode>#,##0</c:formatCode>
                <c:ptCount val="6"/>
                <c:pt idx="0">
                  <c:v>5926</c:v>
                </c:pt>
                <c:pt idx="1">
                  <c:v>7341</c:v>
                </c:pt>
                <c:pt idx="2">
                  <c:v>4429</c:v>
                </c:pt>
                <c:pt idx="3">
                  <c:v>4337</c:v>
                </c:pt>
                <c:pt idx="4">
                  <c:v>10238</c:v>
                </c:pt>
                <c:pt idx="5">
                  <c:v>6206</c:v>
                </c:pt>
              </c:numCache>
            </c:numRef>
          </c:val>
          <c:smooth val="0"/>
          <c:extLst>
            <c:ext xmlns:c16="http://schemas.microsoft.com/office/drawing/2014/chart" uri="{C3380CC4-5D6E-409C-BE32-E72D297353CC}">
              <c16:uniqueId val="{00000005-5397-4B65-9FCE-4E431B111FF3}"/>
            </c:ext>
          </c:extLst>
        </c:ser>
        <c:dLbls>
          <c:showLegendKey val="0"/>
          <c:showVal val="1"/>
          <c:showCatName val="0"/>
          <c:showSerName val="0"/>
          <c:showPercent val="0"/>
          <c:showBubbleSize val="0"/>
        </c:dLbls>
        <c:marker val="1"/>
        <c:smooth val="0"/>
        <c:axId val="500962072"/>
        <c:axId val="500966336"/>
      </c:lineChart>
      <c:catAx>
        <c:axId val="50095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51248"/>
        <c:crosses val="autoZero"/>
        <c:auto val="1"/>
        <c:lblAlgn val="ctr"/>
        <c:lblOffset val="100"/>
        <c:noMultiLvlLbl val="0"/>
      </c:catAx>
      <c:valAx>
        <c:axId val="500951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55840"/>
        <c:crosses val="autoZero"/>
        <c:crossBetween val="between"/>
      </c:valAx>
      <c:valAx>
        <c:axId val="50096633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0962072"/>
        <c:crosses val="max"/>
        <c:crossBetween val="between"/>
      </c:valAx>
      <c:catAx>
        <c:axId val="500962072"/>
        <c:scaling>
          <c:orientation val="minMax"/>
        </c:scaling>
        <c:delete val="1"/>
        <c:axPos val="b"/>
        <c:numFmt formatCode="General" sourceLinked="1"/>
        <c:majorTickMark val="out"/>
        <c:minorTickMark val="none"/>
        <c:tickLblPos val="nextTo"/>
        <c:crossAx val="50096633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IV_Zem_Din!$B$98</c:f>
              <c:strCache>
                <c:ptCount val="1"/>
                <c:pt idx="0">
                  <c:v>Būvdarbi</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IV_Zem_Din!$B$99:$B$106</c:f>
              <c:numCache>
                <c:formatCode>0.0%</c:formatCode>
                <c:ptCount val="8"/>
                <c:pt idx="0">
                  <c:v>0.65800000000000003</c:v>
                </c:pt>
                <c:pt idx="1">
                  <c:v>7.3999999999999996E-2</c:v>
                </c:pt>
                <c:pt idx="2">
                  <c:v>-0.221</c:v>
                </c:pt>
                <c:pt idx="3">
                  <c:v>-0.67700000000000005</c:v>
                </c:pt>
                <c:pt idx="4">
                  <c:v>-0.32200000000000001</c:v>
                </c:pt>
                <c:pt idx="5">
                  <c:v>1.2470000000000001</c:v>
                </c:pt>
                <c:pt idx="6">
                  <c:v>0.39300000000000002</c:v>
                </c:pt>
                <c:pt idx="7">
                  <c:v>-0.76600000000000001</c:v>
                </c:pt>
              </c:numCache>
            </c:numRef>
          </c:val>
          <c:extLst>
            <c:ext xmlns:c16="http://schemas.microsoft.com/office/drawing/2014/chart" uri="{C3380CC4-5D6E-409C-BE32-E72D297353CC}">
              <c16:uniqueId val="{00000000-01A8-4E9E-82F2-E3D5FEE61719}"/>
            </c:ext>
          </c:extLst>
        </c:ser>
        <c:ser>
          <c:idx val="1"/>
          <c:order val="1"/>
          <c:tx>
            <c:strRef>
              <c:f>IV_Zem_Din!$C$98</c:f>
              <c:strCache>
                <c:ptCount val="1"/>
                <c:pt idx="0">
                  <c:v>Preces</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IV_Zem_Din!$C$99:$C$106</c:f>
              <c:numCache>
                <c:formatCode>0.0%</c:formatCode>
                <c:ptCount val="8"/>
                <c:pt idx="0">
                  <c:v>0.27500000000000002</c:v>
                </c:pt>
                <c:pt idx="1">
                  <c:v>7.8E-2</c:v>
                </c:pt>
                <c:pt idx="2">
                  <c:v>2.1999999999999999E-2</c:v>
                </c:pt>
                <c:pt idx="3">
                  <c:v>0.61799999999999999</c:v>
                </c:pt>
                <c:pt idx="4">
                  <c:v>0.16600000000000001</c:v>
                </c:pt>
                <c:pt idx="5">
                  <c:v>-0.23</c:v>
                </c:pt>
                <c:pt idx="6">
                  <c:v>0.109</c:v>
                </c:pt>
                <c:pt idx="7">
                  <c:v>0.47</c:v>
                </c:pt>
              </c:numCache>
            </c:numRef>
          </c:val>
          <c:extLst>
            <c:ext xmlns:c16="http://schemas.microsoft.com/office/drawing/2014/chart" uri="{C3380CC4-5D6E-409C-BE32-E72D297353CC}">
              <c16:uniqueId val="{00000001-01A8-4E9E-82F2-E3D5FEE61719}"/>
            </c:ext>
          </c:extLst>
        </c:ser>
        <c:ser>
          <c:idx val="2"/>
          <c:order val="2"/>
          <c:tx>
            <c:strRef>
              <c:f>IV_Zem_Din!$D$98</c:f>
              <c:strCache>
                <c:ptCount val="1"/>
                <c:pt idx="0">
                  <c:v>Pakalpojumi</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IV_Zem_Din!$A$99:$A$106</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IV_Zem_Din!$D$99:$D$106</c:f>
              <c:numCache>
                <c:formatCode>0.0%</c:formatCode>
                <c:ptCount val="8"/>
                <c:pt idx="0">
                  <c:v>7.5999999999999998E-2</c:v>
                </c:pt>
                <c:pt idx="1">
                  <c:v>0.33100000000000002</c:v>
                </c:pt>
                <c:pt idx="2">
                  <c:v>0.316</c:v>
                </c:pt>
                <c:pt idx="3">
                  <c:v>0.53900000000000003</c:v>
                </c:pt>
                <c:pt idx="4">
                  <c:v>0.65600000000000003</c:v>
                </c:pt>
                <c:pt idx="5">
                  <c:v>-0.438</c:v>
                </c:pt>
                <c:pt idx="6">
                  <c:v>-0.184</c:v>
                </c:pt>
                <c:pt idx="7">
                  <c:v>-8.8999999999999996E-2</c:v>
                </c:pt>
              </c:numCache>
            </c:numRef>
          </c:val>
          <c:extLst>
            <c:ext xmlns:c16="http://schemas.microsoft.com/office/drawing/2014/chart" uri="{C3380CC4-5D6E-409C-BE32-E72D297353CC}">
              <c16:uniqueId val="{00000002-01A8-4E9E-82F2-E3D5FEE61719}"/>
            </c:ext>
          </c:extLst>
        </c:ser>
        <c:dLbls>
          <c:dLblPos val="outEnd"/>
          <c:showLegendKey val="0"/>
          <c:showVal val="1"/>
          <c:showCatName val="0"/>
          <c:showSerName val="0"/>
          <c:showPercent val="0"/>
          <c:showBubbleSize val="0"/>
        </c:dLbls>
        <c:gapWidth val="100"/>
        <c:overlap val="-24"/>
        <c:axId val="509150064"/>
        <c:axId val="509152688"/>
      </c:barChart>
      <c:catAx>
        <c:axId val="5091500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9152688"/>
        <c:crosses val="autoZero"/>
        <c:auto val="1"/>
        <c:lblAlgn val="ctr"/>
        <c:lblOffset val="100"/>
        <c:noMultiLvlLbl val="0"/>
      </c:catAx>
      <c:valAx>
        <c:axId val="5091526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91500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lv-LV"/>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V_Izņēmumi_Din!$C$18</c:f>
              <c:strCache>
                <c:ptCount val="1"/>
                <c:pt idx="0">
                  <c:v>Pavisam kopējā līgumu summa, milj.EUR</c:v>
                </c:pt>
              </c:strCache>
            </c:strRef>
          </c:tx>
          <c:spPr>
            <a:solidFill>
              <a:schemeClr val="accent2"/>
            </a:solidFill>
            <a:ln>
              <a:noFill/>
            </a:ln>
            <a:effectLst/>
          </c:spPr>
          <c:invertIfNegative val="0"/>
          <c:dLbls>
            <c:dLbl>
              <c:idx val="0"/>
              <c:layout>
                <c:manualLayout>
                  <c:x val="-1.9308184884200938E-17"/>
                  <c:y val="0.1140024783147459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2-4C31-9539-172CFAB106BA}"/>
                </c:ext>
              </c:extLst>
            </c:dLbl>
            <c:dLbl>
              <c:idx val="1"/>
              <c:layout>
                <c:manualLayout>
                  <c:x val="4.2127435492364399E-3"/>
                  <c:y val="7.93060718711276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E2-4C31-9539-172CFAB106BA}"/>
                </c:ext>
              </c:extLst>
            </c:dLbl>
            <c:dLbl>
              <c:idx val="2"/>
              <c:layout>
                <c:manualLayout>
                  <c:x val="8.4254870984728034E-3"/>
                  <c:y val="8.92193308550185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E2-4C31-9539-172CFAB106BA}"/>
                </c:ext>
              </c:extLst>
            </c:dLbl>
            <c:dLbl>
              <c:idx val="3"/>
              <c:layout>
                <c:manualLayout>
                  <c:x val="6.3191153238546603E-3"/>
                  <c:y val="7.4349442379182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E2-4C31-9539-172CFAB106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V_Izņēmumi_Din!$A$19:$A$22</c:f>
              <c:numCache>
                <c:formatCode>General</c:formatCode>
                <c:ptCount val="4"/>
                <c:pt idx="0">
                  <c:v>2012</c:v>
                </c:pt>
                <c:pt idx="1">
                  <c:v>2013</c:v>
                </c:pt>
                <c:pt idx="2">
                  <c:v>2014</c:v>
                </c:pt>
                <c:pt idx="3">
                  <c:v>2015</c:v>
                </c:pt>
              </c:numCache>
            </c:numRef>
          </c:cat>
          <c:val>
            <c:numRef>
              <c:f>V_Izņēmumi_Din!$C$19:$C$22</c:f>
              <c:numCache>
                <c:formatCode>#\ ##0.0</c:formatCode>
                <c:ptCount val="4"/>
                <c:pt idx="0">
                  <c:v>1804.590796</c:v>
                </c:pt>
                <c:pt idx="1">
                  <c:v>1305.1158720000001</c:v>
                </c:pt>
                <c:pt idx="2">
                  <c:v>1632.9772359999999</c:v>
                </c:pt>
                <c:pt idx="3">
                  <c:v>1296.767325</c:v>
                </c:pt>
              </c:numCache>
            </c:numRef>
          </c:val>
          <c:extLst>
            <c:ext xmlns:c16="http://schemas.microsoft.com/office/drawing/2014/chart" uri="{C3380CC4-5D6E-409C-BE32-E72D297353CC}">
              <c16:uniqueId val="{00000001-DFE2-4C31-9539-172CFAB106BA}"/>
            </c:ext>
          </c:extLst>
        </c:ser>
        <c:dLbls>
          <c:showLegendKey val="0"/>
          <c:showVal val="0"/>
          <c:showCatName val="0"/>
          <c:showSerName val="0"/>
          <c:showPercent val="0"/>
          <c:showBubbleSize val="0"/>
        </c:dLbls>
        <c:gapWidth val="219"/>
        <c:axId val="463793632"/>
        <c:axId val="463791664"/>
      </c:barChart>
      <c:lineChart>
        <c:grouping val="standard"/>
        <c:varyColors val="0"/>
        <c:ser>
          <c:idx val="0"/>
          <c:order val="0"/>
          <c:tx>
            <c:strRef>
              <c:f>V_Izņēmumi_Din!$B$18</c:f>
              <c:strCache>
                <c:ptCount val="1"/>
                <c:pt idx="0">
                  <c:v>Izņēmumu piemēroto līgumu summas īpatsvars (%)</c:v>
                </c:pt>
              </c:strCache>
            </c:strRef>
          </c:tx>
          <c:spPr>
            <a:ln w="28575" cap="rnd">
              <a:solidFill>
                <a:schemeClr val="accent1"/>
              </a:solidFill>
              <a:round/>
            </a:ln>
            <a:effectLst/>
          </c:spPr>
          <c:marker>
            <c:symbol val="none"/>
          </c:marker>
          <c:dLbls>
            <c:dLbl>
              <c:idx val="3"/>
              <c:layout>
                <c:manualLayout>
                  <c:x val="2.5276461295418488E-2"/>
                  <c:y val="9.913258983890999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E2-4C31-9539-172CFAB106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V_Izņēmumi_Din!$A$19:$A$22</c:f>
              <c:numCache>
                <c:formatCode>General</c:formatCode>
                <c:ptCount val="4"/>
                <c:pt idx="0">
                  <c:v>2012</c:v>
                </c:pt>
                <c:pt idx="1">
                  <c:v>2013</c:v>
                </c:pt>
                <c:pt idx="2">
                  <c:v>2014</c:v>
                </c:pt>
                <c:pt idx="3">
                  <c:v>2015</c:v>
                </c:pt>
              </c:numCache>
            </c:numRef>
          </c:cat>
          <c:val>
            <c:numRef>
              <c:f>V_Izņēmumi_Din!$B$19:$B$22</c:f>
              <c:numCache>
                <c:formatCode>0.0%</c:formatCode>
                <c:ptCount val="4"/>
                <c:pt idx="0">
                  <c:v>0.17100000000000001</c:v>
                </c:pt>
                <c:pt idx="1">
                  <c:v>3.7999999999999999E-2</c:v>
                </c:pt>
                <c:pt idx="2">
                  <c:v>0.16400000000000001</c:v>
                </c:pt>
                <c:pt idx="3">
                  <c:v>9.8000000000000004E-2</c:v>
                </c:pt>
              </c:numCache>
            </c:numRef>
          </c:val>
          <c:smooth val="0"/>
          <c:extLst>
            <c:ext xmlns:c16="http://schemas.microsoft.com/office/drawing/2014/chart" uri="{C3380CC4-5D6E-409C-BE32-E72D297353CC}">
              <c16:uniqueId val="{00000000-DFE2-4C31-9539-172CFAB106BA}"/>
            </c:ext>
          </c:extLst>
        </c:ser>
        <c:dLbls>
          <c:showLegendKey val="0"/>
          <c:showVal val="0"/>
          <c:showCatName val="0"/>
          <c:showSerName val="0"/>
          <c:showPercent val="0"/>
          <c:showBubbleSize val="0"/>
        </c:dLbls>
        <c:marker val="1"/>
        <c:smooth val="0"/>
        <c:axId val="397686128"/>
        <c:axId val="397686456"/>
      </c:lineChart>
      <c:catAx>
        <c:axId val="397686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86456"/>
        <c:crosses val="autoZero"/>
        <c:auto val="1"/>
        <c:lblAlgn val="ctr"/>
        <c:lblOffset val="100"/>
        <c:noMultiLvlLbl val="0"/>
      </c:catAx>
      <c:valAx>
        <c:axId val="39768645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86128"/>
        <c:crosses val="autoZero"/>
        <c:crossBetween val="between"/>
      </c:valAx>
      <c:valAx>
        <c:axId val="463791664"/>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3793632"/>
        <c:crosses val="max"/>
        <c:crossBetween val="between"/>
      </c:valAx>
      <c:catAx>
        <c:axId val="463793632"/>
        <c:scaling>
          <c:orientation val="minMax"/>
        </c:scaling>
        <c:delete val="1"/>
        <c:axPos val="b"/>
        <c:numFmt formatCode="General" sourceLinked="1"/>
        <c:majorTickMark val="out"/>
        <c:minorTickMark val="none"/>
        <c:tickLblPos val="nextTo"/>
        <c:crossAx val="4637916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153836129690206E-2"/>
          <c:y val="5.0925925925925923E-2"/>
          <c:w val="0.82409518977295515"/>
          <c:h val="0.69471211668161736"/>
        </c:manualLayout>
      </c:layout>
      <c:barChart>
        <c:barDir val="col"/>
        <c:grouping val="clustered"/>
        <c:varyColors val="0"/>
        <c:ser>
          <c:idx val="2"/>
          <c:order val="2"/>
          <c:tx>
            <c:strRef>
              <c:f>V_Izņēmumi_Din!$D$3</c:f>
              <c:strCache>
                <c:ptCount val="1"/>
                <c:pt idx="0">
                  <c:v>Noslēgto līgumu summa (milj.EUR)</c:v>
                </c:pt>
              </c:strCache>
            </c:strRef>
          </c:tx>
          <c:spPr>
            <a:solidFill>
              <a:schemeClr val="accent3"/>
            </a:solidFill>
            <a:ln>
              <a:noFill/>
            </a:ln>
            <a:effectLst/>
          </c:spPr>
          <c:invertIfNegative val="0"/>
          <c:dLbls>
            <c:dLbl>
              <c:idx val="2"/>
              <c:layout>
                <c:manualLayout>
                  <c:x val="0"/>
                  <c:y val="0.1392405063291139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E8-44C7-84FE-B203B591C6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V_Izņēmumi_Din!$A$4:$A$7</c:f>
              <c:numCache>
                <c:formatCode>General</c:formatCode>
                <c:ptCount val="4"/>
                <c:pt idx="0">
                  <c:v>2012</c:v>
                </c:pt>
                <c:pt idx="1">
                  <c:v>2013</c:v>
                </c:pt>
                <c:pt idx="2">
                  <c:v>2014</c:v>
                </c:pt>
                <c:pt idx="3">
                  <c:v>2015</c:v>
                </c:pt>
              </c:numCache>
            </c:numRef>
          </c:cat>
          <c:val>
            <c:numRef>
              <c:f>V_Izņēmumi_Din!$D$4:$D$7</c:f>
              <c:numCache>
                <c:formatCode>#\ ##0.0</c:formatCode>
                <c:ptCount val="4"/>
                <c:pt idx="0">
                  <c:v>307.912305</c:v>
                </c:pt>
                <c:pt idx="1">
                  <c:v>50.011688999999997</c:v>
                </c:pt>
                <c:pt idx="2">
                  <c:v>268.50295699999998</c:v>
                </c:pt>
                <c:pt idx="3">
                  <c:v>126.51613500000001</c:v>
                </c:pt>
              </c:numCache>
            </c:numRef>
          </c:val>
          <c:extLst>
            <c:ext xmlns:c16="http://schemas.microsoft.com/office/drawing/2014/chart" uri="{C3380CC4-5D6E-409C-BE32-E72D297353CC}">
              <c16:uniqueId val="{00000002-71E8-44C7-84FE-B203B591C61F}"/>
            </c:ext>
          </c:extLst>
        </c:ser>
        <c:dLbls>
          <c:showLegendKey val="0"/>
          <c:showVal val="1"/>
          <c:showCatName val="0"/>
          <c:showSerName val="0"/>
          <c:showPercent val="0"/>
          <c:showBubbleSize val="0"/>
        </c:dLbls>
        <c:gapWidth val="219"/>
        <c:axId val="406525920"/>
        <c:axId val="406520016"/>
      </c:barChart>
      <c:lineChart>
        <c:grouping val="standard"/>
        <c:varyColors val="0"/>
        <c:ser>
          <c:idx val="0"/>
          <c:order val="0"/>
          <c:tx>
            <c:strRef>
              <c:f>V_Izņēmumi_Din!$B$3</c:f>
              <c:strCache>
                <c:ptCount val="1"/>
                <c:pt idx="0">
                  <c:v>Pakalpojumu sniedzēju skaits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V_Izņēmumi_Din!$A$4:$A$7</c:f>
              <c:numCache>
                <c:formatCode>General</c:formatCode>
                <c:ptCount val="4"/>
                <c:pt idx="0">
                  <c:v>2012</c:v>
                </c:pt>
                <c:pt idx="1">
                  <c:v>2013</c:v>
                </c:pt>
                <c:pt idx="2">
                  <c:v>2014</c:v>
                </c:pt>
                <c:pt idx="3">
                  <c:v>2015</c:v>
                </c:pt>
              </c:numCache>
            </c:numRef>
          </c:cat>
          <c:val>
            <c:numRef>
              <c:f>V_Izņēmumi_Din!$B$4:$B$7</c:f>
              <c:numCache>
                <c:formatCode>General</c:formatCode>
                <c:ptCount val="4"/>
                <c:pt idx="2">
                  <c:v>41</c:v>
                </c:pt>
                <c:pt idx="3">
                  <c:v>43</c:v>
                </c:pt>
              </c:numCache>
            </c:numRef>
          </c:val>
          <c:smooth val="0"/>
          <c:extLst>
            <c:ext xmlns:c16="http://schemas.microsoft.com/office/drawing/2014/chart" uri="{C3380CC4-5D6E-409C-BE32-E72D297353CC}">
              <c16:uniqueId val="{00000000-71E8-44C7-84FE-B203B591C61F}"/>
            </c:ext>
          </c:extLst>
        </c:ser>
        <c:ser>
          <c:idx val="1"/>
          <c:order val="1"/>
          <c:tx>
            <c:strRef>
              <c:f>V_Izņēmumi_Din!$C$3</c:f>
              <c:strCache>
                <c:ptCount val="1"/>
                <c:pt idx="0">
                  <c:v>Noslēgto līgumu skaits</c:v>
                </c:pt>
              </c:strCache>
            </c:strRef>
          </c:tx>
          <c:spPr>
            <a:ln w="28575" cap="rnd">
              <a:solidFill>
                <a:schemeClr val="accent2"/>
              </a:solidFill>
              <a:round/>
            </a:ln>
            <a:effectLst/>
          </c:spPr>
          <c:marker>
            <c:symbol val="none"/>
          </c:marker>
          <c:dLbls>
            <c:dLbl>
              <c:idx val="2"/>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71E8-44C7-84FE-B203B591C6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V_Izņēmumi_Din!$A$4:$A$7</c:f>
              <c:numCache>
                <c:formatCode>General</c:formatCode>
                <c:ptCount val="4"/>
                <c:pt idx="0">
                  <c:v>2012</c:v>
                </c:pt>
                <c:pt idx="1">
                  <c:v>2013</c:v>
                </c:pt>
                <c:pt idx="2">
                  <c:v>2014</c:v>
                </c:pt>
                <c:pt idx="3">
                  <c:v>2015</c:v>
                </c:pt>
              </c:numCache>
            </c:numRef>
          </c:cat>
          <c:val>
            <c:numRef>
              <c:f>V_Izņēmumi_Din!$C$4:$C$7</c:f>
              <c:numCache>
                <c:formatCode>General</c:formatCode>
                <c:ptCount val="4"/>
                <c:pt idx="0">
                  <c:v>71</c:v>
                </c:pt>
                <c:pt idx="1">
                  <c:v>81</c:v>
                </c:pt>
                <c:pt idx="2">
                  <c:v>164</c:v>
                </c:pt>
                <c:pt idx="3">
                  <c:v>188</c:v>
                </c:pt>
              </c:numCache>
            </c:numRef>
          </c:val>
          <c:smooth val="0"/>
          <c:extLst>
            <c:ext xmlns:c16="http://schemas.microsoft.com/office/drawing/2014/chart" uri="{C3380CC4-5D6E-409C-BE32-E72D297353CC}">
              <c16:uniqueId val="{00000001-71E8-44C7-84FE-B203B591C61F}"/>
            </c:ext>
          </c:extLst>
        </c:ser>
        <c:ser>
          <c:idx val="3"/>
          <c:order val="3"/>
          <c:tx>
            <c:strRef>
              <c:f>V_Izņēmumi_Din!$E$3</c:f>
              <c:strCache>
                <c:ptCount val="1"/>
                <c:pt idx="0">
                  <c:v>Vidējā līguma vērtība, milj.EUR</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V_Izņēmumi_Din!$A$4:$A$7</c:f>
              <c:numCache>
                <c:formatCode>General</c:formatCode>
                <c:ptCount val="4"/>
                <c:pt idx="0">
                  <c:v>2012</c:v>
                </c:pt>
                <c:pt idx="1">
                  <c:v>2013</c:v>
                </c:pt>
                <c:pt idx="2">
                  <c:v>2014</c:v>
                </c:pt>
                <c:pt idx="3">
                  <c:v>2015</c:v>
                </c:pt>
              </c:numCache>
            </c:numRef>
          </c:cat>
          <c:val>
            <c:numRef>
              <c:f>V_Izņēmumi_Din!$E$4:$E$7</c:f>
              <c:numCache>
                <c:formatCode>#\ ##0.0</c:formatCode>
                <c:ptCount val="4"/>
                <c:pt idx="0">
                  <c:v>4.3367930281690139</c:v>
                </c:pt>
                <c:pt idx="1">
                  <c:v>0.61742825925925926</c:v>
                </c:pt>
                <c:pt idx="2">
                  <c:v>1.6372131524390243</c:v>
                </c:pt>
                <c:pt idx="3">
                  <c:v>0.67295816489361704</c:v>
                </c:pt>
              </c:numCache>
            </c:numRef>
          </c:val>
          <c:smooth val="0"/>
          <c:extLst>
            <c:ext xmlns:c16="http://schemas.microsoft.com/office/drawing/2014/chart" uri="{C3380CC4-5D6E-409C-BE32-E72D297353CC}">
              <c16:uniqueId val="{00000003-71E8-44C7-84FE-B203B591C61F}"/>
            </c:ext>
          </c:extLst>
        </c:ser>
        <c:dLbls>
          <c:showLegendKey val="0"/>
          <c:showVal val="1"/>
          <c:showCatName val="0"/>
          <c:showSerName val="0"/>
          <c:showPercent val="0"/>
          <c:showBubbleSize val="0"/>
        </c:dLbls>
        <c:marker val="1"/>
        <c:smooth val="0"/>
        <c:axId val="406514440"/>
        <c:axId val="406514768"/>
      </c:lineChart>
      <c:catAx>
        <c:axId val="406514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14768"/>
        <c:crosses val="autoZero"/>
        <c:auto val="1"/>
        <c:lblAlgn val="ctr"/>
        <c:lblOffset val="100"/>
        <c:noMultiLvlLbl val="0"/>
      </c:catAx>
      <c:valAx>
        <c:axId val="406514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14440"/>
        <c:crosses val="autoZero"/>
        <c:crossBetween val="between"/>
      </c:valAx>
      <c:valAx>
        <c:axId val="406520016"/>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06525920"/>
        <c:crosses val="max"/>
        <c:crossBetween val="between"/>
      </c:valAx>
      <c:catAx>
        <c:axId val="406525920"/>
        <c:scaling>
          <c:orientation val="minMax"/>
        </c:scaling>
        <c:delete val="1"/>
        <c:axPos val="b"/>
        <c:numFmt formatCode="General" sourceLinked="1"/>
        <c:majorTickMark val="out"/>
        <c:minorTickMark val="none"/>
        <c:tickLblPos val="nextTo"/>
        <c:crossAx val="406520016"/>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V_Izņēmumi_Din!$B$28</c:f>
              <c:strCache>
                <c:ptCount val="1"/>
                <c:pt idx="0">
                  <c:v>9.pants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V_Izņēmumi_Din!$A$29:$A$32</c:f>
              <c:strCache>
                <c:ptCount val="4"/>
                <c:pt idx="0">
                  <c:v>2012.gads</c:v>
                </c:pt>
                <c:pt idx="1">
                  <c:v>2013.gads</c:v>
                </c:pt>
                <c:pt idx="2">
                  <c:v>2014.gads</c:v>
                </c:pt>
                <c:pt idx="3">
                  <c:v>2015.gads</c:v>
                </c:pt>
              </c:strCache>
            </c:strRef>
          </c:cat>
          <c:val>
            <c:numRef>
              <c:f>V_Izņēmumi_Din!$B$29:$B$32</c:f>
              <c:numCache>
                <c:formatCode>0.0</c:formatCode>
                <c:ptCount val="4"/>
                <c:pt idx="0">
                  <c:v>281</c:v>
                </c:pt>
                <c:pt idx="1">
                  <c:v>22.5</c:v>
                </c:pt>
                <c:pt idx="2">
                  <c:v>229.6</c:v>
                </c:pt>
                <c:pt idx="3">
                  <c:v>102.8</c:v>
                </c:pt>
              </c:numCache>
            </c:numRef>
          </c:val>
          <c:extLst>
            <c:ext xmlns:c16="http://schemas.microsoft.com/office/drawing/2014/chart" uri="{C3380CC4-5D6E-409C-BE32-E72D297353CC}">
              <c16:uniqueId val="{00000000-5B4E-4327-A4B8-164DDED8D36D}"/>
            </c:ext>
          </c:extLst>
        </c:ser>
        <c:ser>
          <c:idx val="1"/>
          <c:order val="1"/>
          <c:tx>
            <c:strRef>
              <c:f>V_Izņēmumi_Din!$C$28</c:f>
              <c:strCache>
                <c:ptCount val="1"/>
                <c:pt idx="0">
                  <c:v>10.pants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V_Izņēmumi_Din!$A$29:$A$32</c:f>
              <c:strCache>
                <c:ptCount val="4"/>
                <c:pt idx="0">
                  <c:v>2012.gads</c:v>
                </c:pt>
                <c:pt idx="1">
                  <c:v>2013.gads</c:v>
                </c:pt>
                <c:pt idx="2">
                  <c:v>2014.gads</c:v>
                </c:pt>
                <c:pt idx="3">
                  <c:v>2015.gads</c:v>
                </c:pt>
              </c:strCache>
            </c:strRef>
          </c:cat>
          <c:val>
            <c:numRef>
              <c:f>V_Izņēmumi_Din!$C$29:$C$32</c:f>
              <c:numCache>
                <c:formatCode>0.0</c:formatCode>
                <c:ptCount val="4"/>
                <c:pt idx="0">
                  <c:v>26.9</c:v>
                </c:pt>
                <c:pt idx="1">
                  <c:v>27.5</c:v>
                </c:pt>
                <c:pt idx="2">
                  <c:v>38.9</c:v>
                </c:pt>
                <c:pt idx="3">
                  <c:v>23.7</c:v>
                </c:pt>
              </c:numCache>
            </c:numRef>
          </c:val>
          <c:extLst>
            <c:ext xmlns:c16="http://schemas.microsoft.com/office/drawing/2014/chart" uri="{C3380CC4-5D6E-409C-BE32-E72D297353CC}">
              <c16:uniqueId val="{00000001-5B4E-4327-A4B8-164DDED8D36D}"/>
            </c:ext>
          </c:extLst>
        </c:ser>
        <c:dLbls>
          <c:showLegendKey val="0"/>
          <c:showVal val="0"/>
          <c:showCatName val="0"/>
          <c:showSerName val="0"/>
          <c:showPercent val="0"/>
          <c:showBubbleSize val="0"/>
        </c:dLbls>
        <c:gapWidth val="219"/>
        <c:overlap val="-27"/>
        <c:axId val="461389248"/>
        <c:axId val="461384000"/>
      </c:barChart>
      <c:lineChart>
        <c:grouping val="standard"/>
        <c:varyColors val="0"/>
        <c:ser>
          <c:idx val="2"/>
          <c:order val="2"/>
          <c:tx>
            <c:strRef>
              <c:f>V_Izņēmumi_Din!$D$28</c:f>
              <c:strCache>
                <c:ptCount val="1"/>
                <c:pt idx="0">
                  <c:v>Vidējā 9.panta līgumu vērtība (%)</c:v>
                </c:pt>
              </c:strCache>
            </c:strRef>
          </c:tx>
          <c:spPr>
            <a:ln w="28575" cap="rnd">
              <a:solidFill>
                <a:schemeClr val="accent3"/>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V_Izņēmumi_Din!$A$29:$A$32</c:f>
              <c:strCache>
                <c:ptCount val="4"/>
                <c:pt idx="0">
                  <c:v>2012.gads</c:v>
                </c:pt>
                <c:pt idx="1">
                  <c:v>2013.gads</c:v>
                </c:pt>
                <c:pt idx="2">
                  <c:v>2014.gads</c:v>
                </c:pt>
                <c:pt idx="3">
                  <c:v>2015.gads</c:v>
                </c:pt>
              </c:strCache>
            </c:strRef>
          </c:cat>
          <c:val>
            <c:numRef>
              <c:f>V_Izņēmumi_Din!$D$29:$D$32</c:f>
              <c:numCache>
                <c:formatCode>0.0%</c:formatCode>
                <c:ptCount val="4"/>
                <c:pt idx="0">
                  <c:v>1.6E-2</c:v>
                </c:pt>
                <c:pt idx="1">
                  <c:v>1.4E-2</c:v>
                </c:pt>
                <c:pt idx="2">
                  <c:v>6.0000000000000001E-3</c:v>
                </c:pt>
                <c:pt idx="3">
                  <c:v>6.0000000000000001E-3</c:v>
                </c:pt>
              </c:numCache>
            </c:numRef>
          </c:val>
          <c:smooth val="0"/>
          <c:extLst>
            <c:ext xmlns:c16="http://schemas.microsoft.com/office/drawing/2014/chart" uri="{C3380CC4-5D6E-409C-BE32-E72D297353CC}">
              <c16:uniqueId val="{00000002-5B4E-4327-A4B8-164DDED8D36D}"/>
            </c:ext>
          </c:extLst>
        </c:ser>
        <c:ser>
          <c:idx val="3"/>
          <c:order val="3"/>
          <c:tx>
            <c:strRef>
              <c:f>V_Izņēmumi_Din!$E$28</c:f>
              <c:strCache>
                <c:ptCount val="1"/>
                <c:pt idx="0">
                  <c:v>Vidējā 10.panta līgumu vērtība (%)</c:v>
                </c:pt>
              </c:strCache>
            </c:strRef>
          </c:tx>
          <c:spPr>
            <a:ln w="28575" cap="rnd">
              <a:solidFill>
                <a:schemeClr val="accent4"/>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V_Izņēmumi_Din!$A$29:$A$32</c:f>
              <c:strCache>
                <c:ptCount val="4"/>
                <c:pt idx="0">
                  <c:v>2012.gads</c:v>
                </c:pt>
                <c:pt idx="1">
                  <c:v>2013.gads</c:v>
                </c:pt>
                <c:pt idx="2">
                  <c:v>2014.gads</c:v>
                </c:pt>
                <c:pt idx="3">
                  <c:v>2015.gads</c:v>
                </c:pt>
              </c:strCache>
            </c:strRef>
          </c:cat>
          <c:val>
            <c:numRef>
              <c:f>V_Izņēmumi_Din!$E$29:$E$32</c:f>
              <c:numCache>
                <c:formatCode>0.0%</c:formatCode>
                <c:ptCount val="4"/>
                <c:pt idx="0">
                  <c:v>0.125</c:v>
                </c:pt>
                <c:pt idx="1">
                  <c:v>8.3000000000000004E-2</c:v>
                </c:pt>
                <c:pt idx="2">
                  <c:v>0.1</c:v>
                </c:pt>
                <c:pt idx="3">
                  <c:v>0.125</c:v>
                </c:pt>
              </c:numCache>
            </c:numRef>
          </c:val>
          <c:smooth val="0"/>
          <c:extLst>
            <c:ext xmlns:c16="http://schemas.microsoft.com/office/drawing/2014/chart" uri="{C3380CC4-5D6E-409C-BE32-E72D297353CC}">
              <c16:uniqueId val="{00000003-5B4E-4327-A4B8-164DDED8D36D}"/>
            </c:ext>
          </c:extLst>
        </c:ser>
        <c:dLbls>
          <c:showLegendKey val="0"/>
          <c:showVal val="0"/>
          <c:showCatName val="0"/>
          <c:showSerName val="0"/>
          <c:showPercent val="0"/>
          <c:showBubbleSize val="0"/>
        </c:dLbls>
        <c:marker val="1"/>
        <c:smooth val="0"/>
        <c:axId val="461387936"/>
        <c:axId val="461386624"/>
      </c:lineChart>
      <c:catAx>
        <c:axId val="461389248"/>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4000"/>
        <c:crosses val="autoZero"/>
        <c:auto val="1"/>
        <c:lblAlgn val="ctr"/>
        <c:lblOffset val="100"/>
        <c:noMultiLvlLbl val="0"/>
      </c:catAx>
      <c:valAx>
        <c:axId val="46138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Noslēgtā</a:t>
                </a:r>
                <a:r>
                  <a:rPr lang="lv-LV" baseline="0"/>
                  <a:t> līgumu summa, milj.EUR</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9248"/>
        <c:crosses val="autoZero"/>
        <c:crossBetween val="between"/>
      </c:valAx>
      <c:valAx>
        <c:axId val="461386624"/>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Vidējā</a:t>
                </a:r>
                <a:r>
                  <a:rPr lang="lv-LV" baseline="0"/>
                  <a:t> līguma vērtība, %</a:t>
                </a:r>
                <a:endParaRPr lang="lv-LV"/>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61387936"/>
        <c:crosses val="max"/>
        <c:crossBetween val="between"/>
      </c:valAx>
      <c:catAx>
        <c:axId val="461387936"/>
        <c:scaling>
          <c:orientation val="minMax"/>
        </c:scaling>
        <c:delete val="1"/>
        <c:axPos val="b"/>
        <c:numFmt formatCode="General" sourceLinked="1"/>
        <c:majorTickMark val="none"/>
        <c:minorTickMark val="none"/>
        <c:tickLblPos val="nextTo"/>
        <c:crossAx val="46138662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126771221142678E-2"/>
          <c:y val="4.7619047619047616E-2"/>
          <c:w val="0.87407092235381612"/>
          <c:h val="0.61331765347513378"/>
        </c:manualLayout>
      </c:layout>
      <c:scatterChart>
        <c:scatterStyle val="smoothMarker"/>
        <c:varyColors val="0"/>
        <c:ser>
          <c:idx val="0"/>
          <c:order val="0"/>
          <c:tx>
            <c:strRef>
              <c:f>II_Kopējā_dinamika!$B$33</c:f>
              <c:strCache>
                <c:ptCount val="1"/>
                <c:pt idx="0">
                  <c:v>Virs ES līgumcenu sliekšna līgumu summu īpatsvars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Lbls>
            <c:dLbl>
              <c:idx val="2"/>
              <c:layout>
                <c:manualLayout>
                  <c:x val="-4.4536082474226878E-2"/>
                  <c:y val="-0.1411690726159230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6B-4FC1-8B8C-C29106148A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II_Kopējā_dinamika!$A$34:$A$37</c:f>
              <c:numCache>
                <c:formatCode>General</c:formatCode>
                <c:ptCount val="4"/>
                <c:pt idx="0">
                  <c:v>2012</c:v>
                </c:pt>
                <c:pt idx="1">
                  <c:v>2013</c:v>
                </c:pt>
                <c:pt idx="2">
                  <c:v>2014</c:v>
                </c:pt>
                <c:pt idx="3">
                  <c:v>2015</c:v>
                </c:pt>
              </c:numCache>
            </c:numRef>
          </c:xVal>
          <c:yVal>
            <c:numRef>
              <c:f>II_Kopējā_dinamika!$B$34:$B$37</c:f>
              <c:numCache>
                <c:formatCode>0.0%</c:formatCode>
                <c:ptCount val="4"/>
                <c:pt idx="0">
                  <c:v>0.54900000000000004</c:v>
                </c:pt>
                <c:pt idx="1">
                  <c:v>0.56499999999999995</c:v>
                </c:pt>
                <c:pt idx="2">
                  <c:v>0.41899999999999998</c:v>
                </c:pt>
                <c:pt idx="3">
                  <c:v>0.28299999999999997</c:v>
                </c:pt>
              </c:numCache>
            </c:numRef>
          </c:yVal>
          <c:smooth val="1"/>
          <c:extLst>
            <c:ext xmlns:c16="http://schemas.microsoft.com/office/drawing/2014/chart" uri="{C3380CC4-5D6E-409C-BE32-E72D297353CC}">
              <c16:uniqueId val="{00000000-666B-4FC1-8B8C-C29106148A8C}"/>
            </c:ext>
          </c:extLst>
        </c:ser>
        <c:ser>
          <c:idx val="1"/>
          <c:order val="1"/>
          <c:tx>
            <c:strRef>
              <c:f>II_Kopējā_dinamika!$C$33</c:f>
              <c:strCache>
                <c:ptCount val="1"/>
                <c:pt idx="0">
                  <c:v>Zem ES līgumcenu sliekšņa līgumu summas īpatsvars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dLbls>
            <c:dLbl>
              <c:idx val="2"/>
              <c:layout>
                <c:manualLayout>
                  <c:x val="-8.5773195876288733E-2"/>
                  <c:y val="-3.9317220764071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6B-4FC1-8B8C-C29106148A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II_Kopējā_dinamika!$A$34:$A$37</c:f>
              <c:numCache>
                <c:formatCode>General</c:formatCode>
                <c:ptCount val="4"/>
                <c:pt idx="0">
                  <c:v>2012</c:v>
                </c:pt>
                <c:pt idx="1">
                  <c:v>2013</c:v>
                </c:pt>
                <c:pt idx="2">
                  <c:v>2014</c:v>
                </c:pt>
                <c:pt idx="3">
                  <c:v>2015</c:v>
                </c:pt>
              </c:numCache>
            </c:numRef>
          </c:xVal>
          <c:yVal>
            <c:numRef>
              <c:f>II_Kopējā_dinamika!$C$34:$C$37</c:f>
              <c:numCache>
                <c:formatCode>0.0%</c:formatCode>
                <c:ptCount val="4"/>
                <c:pt idx="0">
                  <c:v>0.28000000000000003</c:v>
                </c:pt>
                <c:pt idx="1">
                  <c:v>0.39700000000000002</c:v>
                </c:pt>
                <c:pt idx="2">
                  <c:v>0.41699999999999998</c:v>
                </c:pt>
                <c:pt idx="3">
                  <c:v>0.61899999999999999</c:v>
                </c:pt>
              </c:numCache>
            </c:numRef>
          </c:yVal>
          <c:smooth val="1"/>
          <c:extLst>
            <c:ext xmlns:c16="http://schemas.microsoft.com/office/drawing/2014/chart" uri="{C3380CC4-5D6E-409C-BE32-E72D297353CC}">
              <c16:uniqueId val="{00000001-666B-4FC1-8B8C-C29106148A8C}"/>
            </c:ext>
          </c:extLst>
        </c:ser>
        <c:ser>
          <c:idx val="2"/>
          <c:order val="2"/>
          <c:tx>
            <c:strRef>
              <c:f>II_Kopējā_dinamika!$D$33</c:f>
              <c:strCache>
                <c:ptCount val="1"/>
                <c:pt idx="0">
                  <c:v>Izņēmumu piemēroto līgumu summas īpatsvars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II_Kopējā_dinamika!$A$34:$A$37</c:f>
              <c:numCache>
                <c:formatCode>General</c:formatCode>
                <c:ptCount val="4"/>
                <c:pt idx="0">
                  <c:v>2012</c:v>
                </c:pt>
                <c:pt idx="1">
                  <c:v>2013</c:v>
                </c:pt>
                <c:pt idx="2">
                  <c:v>2014</c:v>
                </c:pt>
                <c:pt idx="3">
                  <c:v>2015</c:v>
                </c:pt>
              </c:numCache>
            </c:numRef>
          </c:xVal>
          <c:yVal>
            <c:numRef>
              <c:f>II_Kopējā_dinamika!$D$34:$D$37</c:f>
              <c:numCache>
                <c:formatCode>0.0%</c:formatCode>
                <c:ptCount val="4"/>
                <c:pt idx="0">
                  <c:v>0.17100000000000001</c:v>
                </c:pt>
                <c:pt idx="1">
                  <c:v>3.7999999999999999E-2</c:v>
                </c:pt>
                <c:pt idx="2">
                  <c:v>0.16400000000000001</c:v>
                </c:pt>
                <c:pt idx="3">
                  <c:v>9.8000000000000004E-2</c:v>
                </c:pt>
              </c:numCache>
            </c:numRef>
          </c:yVal>
          <c:smooth val="1"/>
          <c:extLst>
            <c:ext xmlns:c16="http://schemas.microsoft.com/office/drawing/2014/chart" uri="{C3380CC4-5D6E-409C-BE32-E72D297353CC}">
              <c16:uniqueId val="{00000002-666B-4FC1-8B8C-C29106148A8C}"/>
            </c:ext>
          </c:extLst>
        </c:ser>
        <c:dLbls>
          <c:showLegendKey val="0"/>
          <c:showVal val="0"/>
          <c:showCatName val="0"/>
          <c:showSerName val="0"/>
          <c:showPercent val="0"/>
          <c:showBubbleSize val="0"/>
        </c:dLbls>
        <c:axId val="397693672"/>
        <c:axId val="397693344"/>
      </c:scatterChart>
      <c:valAx>
        <c:axId val="397693672"/>
        <c:scaling>
          <c:orientation val="minMax"/>
          <c:max val="2016"/>
          <c:min val="201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93344"/>
        <c:crosses val="autoZero"/>
        <c:crossBetween val="midCat"/>
        <c:majorUnit val="1"/>
      </c:valAx>
      <c:valAx>
        <c:axId val="39769334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769367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97208734984077"/>
          <c:y val="4.1431261770244823E-2"/>
          <c:w val="0.75506125025511051"/>
          <c:h val="0.66074054302534235"/>
        </c:manualLayout>
      </c:layout>
      <c:barChart>
        <c:barDir val="col"/>
        <c:grouping val="clustered"/>
        <c:varyColors val="0"/>
        <c:ser>
          <c:idx val="0"/>
          <c:order val="0"/>
          <c:tx>
            <c:strRef>
              <c:f>II_Kopējā_dinamika!$A$4</c:f>
              <c:strCache>
                <c:ptCount val="1"/>
                <c:pt idx="0">
                  <c:v>Noslēgto līgumu summa virs ES sliekšņa (milj.EUR)</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lv-LV"/>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II_Kopējā_dinamika!$B$3:$G$3</c:f>
              <c:strCache>
                <c:ptCount val="6"/>
                <c:pt idx="0">
                  <c:v>2010.gads</c:v>
                </c:pt>
                <c:pt idx="1">
                  <c:v>2011.gads</c:v>
                </c:pt>
                <c:pt idx="2">
                  <c:v>2012.gads</c:v>
                </c:pt>
                <c:pt idx="3">
                  <c:v>2013.gads</c:v>
                </c:pt>
                <c:pt idx="4">
                  <c:v>2014.gads</c:v>
                </c:pt>
                <c:pt idx="5">
                  <c:v>2015.gads</c:v>
                </c:pt>
              </c:strCache>
            </c:strRef>
          </c:cat>
          <c:val>
            <c:numRef>
              <c:f>II_Kopējā_dinamika!$B$4:$G$4</c:f>
              <c:numCache>
                <c:formatCode>General</c:formatCode>
                <c:ptCount val="6"/>
                <c:pt idx="0">
                  <c:v>913.1</c:v>
                </c:pt>
                <c:pt idx="1">
                  <c:v>402.5</c:v>
                </c:pt>
                <c:pt idx="2">
                  <c:v>991.2</c:v>
                </c:pt>
                <c:pt idx="3">
                  <c:v>737.3</c:v>
                </c:pt>
                <c:pt idx="4">
                  <c:v>684.1</c:v>
                </c:pt>
                <c:pt idx="5">
                  <c:v>367.5</c:v>
                </c:pt>
              </c:numCache>
            </c:numRef>
          </c:val>
          <c:extLst>
            <c:ext xmlns:c16="http://schemas.microsoft.com/office/drawing/2014/chart" uri="{C3380CC4-5D6E-409C-BE32-E72D297353CC}">
              <c16:uniqueId val="{00000000-178F-425F-A318-0F7D6FD6B056}"/>
            </c:ext>
          </c:extLst>
        </c:ser>
        <c:dLbls>
          <c:dLblPos val="inBase"/>
          <c:showLegendKey val="0"/>
          <c:showVal val="1"/>
          <c:showCatName val="0"/>
          <c:showSerName val="0"/>
          <c:showPercent val="0"/>
          <c:showBubbleSize val="0"/>
        </c:dLbls>
        <c:gapWidth val="269"/>
        <c:overlap val="-27"/>
        <c:axId val="480316840"/>
        <c:axId val="480318480"/>
      </c:barChart>
      <c:lineChart>
        <c:grouping val="standard"/>
        <c:varyColors val="0"/>
        <c:ser>
          <c:idx val="1"/>
          <c:order val="1"/>
          <c:tx>
            <c:strRef>
              <c:f>II_Kopējā_dinamika!$A$5</c:f>
              <c:strCache>
                <c:ptCount val="1"/>
                <c:pt idx="0">
                  <c:v>Iepirkumu skaits</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II_Kopējā_dinamika!$B$3:$G$3</c:f>
              <c:strCache>
                <c:ptCount val="6"/>
                <c:pt idx="0">
                  <c:v>2010.gads</c:v>
                </c:pt>
                <c:pt idx="1">
                  <c:v>2011.gads</c:v>
                </c:pt>
                <c:pt idx="2">
                  <c:v>2012.gads</c:v>
                </c:pt>
                <c:pt idx="3">
                  <c:v>2013.gads</c:v>
                </c:pt>
                <c:pt idx="4">
                  <c:v>2014.gads</c:v>
                </c:pt>
                <c:pt idx="5">
                  <c:v>2015.gads</c:v>
                </c:pt>
              </c:strCache>
            </c:strRef>
          </c:cat>
          <c:val>
            <c:numRef>
              <c:f>II_Kopējā_dinamika!$B$5:$G$5</c:f>
              <c:numCache>
                <c:formatCode>General</c:formatCode>
                <c:ptCount val="6"/>
                <c:pt idx="0">
                  <c:v>76</c:v>
                </c:pt>
                <c:pt idx="1">
                  <c:v>95</c:v>
                </c:pt>
                <c:pt idx="2">
                  <c:v>101</c:v>
                </c:pt>
                <c:pt idx="3">
                  <c:v>111</c:v>
                </c:pt>
                <c:pt idx="4">
                  <c:v>119</c:v>
                </c:pt>
                <c:pt idx="5">
                  <c:v>93</c:v>
                </c:pt>
              </c:numCache>
            </c:numRef>
          </c:val>
          <c:smooth val="0"/>
          <c:extLst>
            <c:ext xmlns:c16="http://schemas.microsoft.com/office/drawing/2014/chart" uri="{C3380CC4-5D6E-409C-BE32-E72D297353CC}">
              <c16:uniqueId val="{00000001-178F-425F-A318-0F7D6FD6B056}"/>
            </c:ext>
          </c:extLst>
        </c:ser>
        <c:ser>
          <c:idx val="2"/>
          <c:order val="2"/>
          <c:tx>
            <c:strRef>
              <c:f>II_Kopējā_dinamika!$A$6</c:f>
              <c:strCache>
                <c:ptCount val="1"/>
                <c:pt idx="0">
                  <c:v>Līgumu skaits</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II_Kopējā_dinamika!$B$3:$G$3</c:f>
              <c:strCache>
                <c:ptCount val="6"/>
                <c:pt idx="0">
                  <c:v>2010.gads</c:v>
                </c:pt>
                <c:pt idx="1">
                  <c:v>2011.gads</c:v>
                </c:pt>
                <c:pt idx="2">
                  <c:v>2012.gads</c:v>
                </c:pt>
                <c:pt idx="3">
                  <c:v>2013.gads</c:v>
                </c:pt>
                <c:pt idx="4">
                  <c:v>2014.gads</c:v>
                </c:pt>
                <c:pt idx="5">
                  <c:v>2015.gads</c:v>
                </c:pt>
              </c:strCache>
            </c:strRef>
          </c:cat>
          <c:val>
            <c:numRef>
              <c:f>II_Kopējā_dinamika!$B$6:$G$6</c:f>
              <c:numCache>
                <c:formatCode>General</c:formatCode>
                <c:ptCount val="6"/>
                <c:pt idx="0">
                  <c:v>109</c:v>
                </c:pt>
                <c:pt idx="1">
                  <c:v>134</c:v>
                </c:pt>
                <c:pt idx="2">
                  <c:v>148</c:v>
                </c:pt>
                <c:pt idx="3">
                  <c:v>380</c:v>
                </c:pt>
                <c:pt idx="4">
                  <c:v>152</c:v>
                </c:pt>
                <c:pt idx="5">
                  <c:v>273</c:v>
                </c:pt>
              </c:numCache>
            </c:numRef>
          </c:val>
          <c:smooth val="0"/>
          <c:extLst>
            <c:ext xmlns:c16="http://schemas.microsoft.com/office/drawing/2014/chart" uri="{C3380CC4-5D6E-409C-BE32-E72D297353CC}">
              <c16:uniqueId val="{00000002-178F-425F-A318-0F7D6FD6B056}"/>
            </c:ext>
          </c:extLst>
        </c:ser>
        <c:dLbls>
          <c:showLegendKey val="0"/>
          <c:showVal val="1"/>
          <c:showCatName val="0"/>
          <c:showSerName val="0"/>
          <c:showPercent val="0"/>
          <c:showBubbleSize val="0"/>
        </c:dLbls>
        <c:marker val="1"/>
        <c:smooth val="0"/>
        <c:axId val="480299456"/>
        <c:axId val="480300112"/>
      </c:lineChart>
      <c:catAx>
        <c:axId val="4802994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300112"/>
        <c:crosses val="autoZero"/>
        <c:auto val="1"/>
        <c:lblAlgn val="ctr"/>
        <c:lblOffset val="100"/>
        <c:noMultiLvlLbl val="0"/>
      </c:catAx>
      <c:valAx>
        <c:axId val="480300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Skaits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299456"/>
        <c:crosses val="autoZero"/>
        <c:crossBetween val="between"/>
      </c:valAx>
      <c:valAx>
        <c:axId val="480318480"/>
        <c:scaling>
          <c:orientation val="minMax"/>
        </c:scaling>
        <c:delete val="0"/>
        <c:axPos val="r"/>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a:t>
                </a:r>
                <a:r>
                  <a:rPr lang="lv-LV" baseline="0"/>
                  <a:t> līgumu summa, milj.EUR</a:t>
                </a:r>
                <a:endParaRPr lang="lv-LV"/>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0316840"/>
        <c:crosses val="max"/>
        <c:crossBetween val="between"/>
      </c:valAx>
      <c:catAx>
        <c:axId val="480316840"/>
        <c:scaling>
          <c:orientation val="minMax"/>
        </c:scaling>
        <c:delete val="1"/>
        <c:axPos val="b"/>
        <c:numFmt formatCode="General" sourceLinked="1"/>
        <c:majorTickMark val="none"/>
        <c:minorTickMark val="none"/>
        <c:tickLblPos val="nextTo"/>
        <c:crossAx val="480318480"/>
        <c:crosses val="autoZero"/>
        <c:auto val="1"/>
        <c:lblAlgn val="ctr"/>
        <c:lblOffset val="100"/>
        <c:noMultiLvlLbl val="0"/>
      </c:catAx>
      <c:spPr>
        <a:noFill/>
        <a:ln>
          <a:noFill/>
        </a:ln>
        <a:effectLst/>
      </c:spPr>
    </c:plotArea>
    <c:legend>
      <c:legendPos val="b"/>
      <c:layout>
        <c:manualLayout>
          <c:xMode val="edge"/>
          <c:yMode val="edge"/>
          <c:x val="7.2332730560578659E-3"/>
          <c:y val="0.85003069531562803"/>
          <c:w val="0.98888733844978238"/>
          <c:h val="0.104993104675474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5673665791776"/>
          <c:y val="5.0925925925925923E-2"/>
          <c:w val="0.85843263342082243"/>
          <c:h val="0.72106372120151652"/>
        </c:manualLayout>
      </c:layout>
      <c:barChart>
        <c:barDir val="col"/>
        <c:grouping val="clustered"/>
        <c:varyColors val="0"/>
        <c:ser>
          <c:idx val="0"/>
          <c:order val="0"/>
          <c:tx>
            <c:strRef>
              <c:f>II_Kopējā_dinamika!$B$59</c:f>
              <c:strCache>
                <c:ptCount val="1"/>
                <c:pt idx="0">
                  <c:v>Virs ES līgumcenu sliekšņa noslēgto līgumu summu  pieauguma temps</c:v>
                </c:pt>
              </c:strCache>
            </c:strRef>
          </c:tx>
          <c:spPr>
            <a:solidFill>
              <a:schemeClr val="accent1"/>
            </a:solidFill>
            <a:ln>
              <a:noFill/>
            </a:ln>
            <a:effectLst/>
          </c:spPr>
          <c:invertIfNegative val="0"/>
          <c:dLbls>
            <c:spPr>
              <a:no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II_Kopējā_dinamika!$A$60:$A$62</c:f>
              <c:strCache>
                <c:ptCount val="3"/>
                <c:pt idx="0">
                  <c:v>2013.gads</c:v>
                </c:pt>
                <c:pt idx="1">
                  <c:v>2014.gads</c:v>
                </c:pt>
                <c:pt idx="2">
                  <c:v>2015.gads</c:v>
                </c:pt>
              </c:strCache>
            </c:strRef>
          </c:cat>
          <c:val>
            <c:numRef>
              <c:f>II_Kopējā_dinamika!$B$60:$B$62</c:f>
              <c:numCache>
                <c:formatCode>0.0%</c:formatCode>
                <c:ptCount val="3"/>
                <c:pt idx="0">
                  <c:v>-0.25614343198461054</c:v>
                </c:pt>
                <c:pt idx="1">
                  <c:v>-7.2168433944972007E-2</c:v>
                </c:pt>
                <c:pt idx="2">
                  <c:v>-0.46125038910063088</c:v>
                </c:pt>
              </c:numCache>
            </c:numRef>
          </c:val>
          <c:extLst>
            <c:ext xmlns:c16="http://schemas.microsoft.com/office/drawing/2014/chart" uri="{C3380CC4-5D6E-409C-BE32-E72D297353CC}">
              <c16:uniqueId val="{00000000-B319-4F30-8B06-317FB87DA85F}"/>
            </c:ext>
          </c:extLst>
        </c:ser>
        <c:ser>
          <c:idx val="1"/>
          <c:order val="1"/>
          <c:tx>
            <c:strRef>
              <c:f>II_Kopējā_dinamika!$C$59</c:f>
              <c:strCache>
                <c:ptCount val="1"/>
                <c:pt idx="0">
                  <c:v>Zem ES līgumcenu sliekšņa noslēgto līgumu summu pieauguma temps</c:v>
                </c:pt>
              </c:strCache>
            </c:strRef>
          </c:tx>
          <c:spPr>
            <a:solidFill>
              <a:schemeClr val="accent2"/>
            </a:solidFill>
            <a:ln>
              <a:noFill/>
            </a:ln>
            <a:effectLst/>
          </c:spPr>
          <c:invertIfNegative val="0"/>
          <c:dLbls>
            <c:spPr>
              <a:solidFill>
                <a:schemeClr val="bg1"/>
              </a:solidFill>
              <a:ln>
                <a:solidFill>
                  <a:schemeClr val="accent2"/>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II_Kopējā_dinamika!$A$60:$A$62</c:f>
              <c:strCache>
                <c:ptCount val="3"/>
                <c:pt idx="0">
                  <c:v>2013.gads</c:v>
                </c:pt>
                <c:pt idx="1">
                  <c:v>2014.gads</c:v>
                </c:pt>
                <c:pt idx="2">
                  <c:v>2015.gads</c:v>
                </c:pt>
              </c:strCache>
            </c:strRef>
          </c:cat>
          <c:val>
            <c:numRef>
              <c:f>II_Kopējā_dinamika!$C$60:$C$62</c:f>
              <c:numCache>
                <c:formatCode>0.0%</c:formatCode>
                <c:ptCount val="3"/>
                <c:pt idx="0">
                  <c:v>2.4388963133843693E-2</c:v>
                </c:pt>
                <c:pt idx="1">
                  <c:v>0.31401317810442952</c:v>
                </c:pt>
                <c:pt idx="2">
                  <c:v>0.17981119240752827</c:v>
                </c:pt>
              </c:numCache>
            </c:numRef>
          </c:val>
          <c:extLst>
            <c:ext xmlns:c16="http://schemas.microsoft.com/office/drawing/2014/chart" uri="{C3380CC4-5D6E-409C-BE32-E72D297353CC}">
              <c16:uniqueId val="{00000001-B319-4F30-8B06-317FB87DA85F}"/>
            </c:ext>
          </c:extLst>
        </c:ser>
        <c:dLbls>
          <c:showLegendKey val="0"/>
          <c:showVal val="0"/>
          <c:showCatName val="0"/>
          <c:showSerName val="0"/>
          <c:showPercent val="0"/>
          <c:showBubbleSize val="0"/>
        </c:dLbls>
        <c:gapWidth val="219"/>
        <c:overlap val="-27"/>
        <c:axId val="519034408"/>
        <c:axId val="519034080"/>
      </c:barChart>
      <c:catAx>
        <c:axId val="519034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519034080"/>
        <c:crosses val="autoZero"/>
        <c:auto val="1"/>
        <c:lblAlgn val="ctr"/>
        <c:lblOffset val="100"/>
        <c:noMultiLvlLbl val="0"/>
      </c:catAx>
      <c:valAx>
        <c:axId val="519034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19034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II_Kopējā_dinamika!$B$83</c:f>
              <c:strCache>
                <c:ptCount val="1"/>
                <c:pt idx="0">
                  <c:v>Vidējā iepirkuma vērtība, EUR</c:v>
                </c:pt>
              </c:strCache>
            </c:strRef>
          </c:tx>
          <c:spPr>
            <a:solidFill>
              <a:schemeClr val="accent1"/>
            </a:solidFill>
            <a:ln>
              <a:noFill/>
            </a:ln>
            <a:effectLst/>
          </c:spPr>
          <c:invertIfNegative val="0"/>
          <c:trendline>
            <c:spPr>
              <a:ln w="19050" cap="rnd">
                <a:solidFill>
                  <a:schemeClr val="accent1"/>
                </a:solidFill>
                <a:prstDash val="dash"/>
              </a:ln>
              <a:effectLst/>
            </c:spPr>
            <c:trendlineType val="linear"/>
            <c:dispRSqr val="0"/>
            <c:dispEq val="0"/>
          </c:trendline>
          <c:cat>
            <c:strRef>
              <c:f>II_Kopējā_dinamika!$A$84:$A$89</c:f>
              <c:strCache>
                <c:ptCount val="6"/>
                <c:pt idx="0">
                  <c:v>2010.gads</c:v>
                </c:pt>
                <c:pt idx="1">
                  <c:v>2011.gads</c:v>
                </c:pt>
                <c:pt idx="2">
                  <c:v>2012.gads</c:v>
                </c:pt>
                <c:pt idx="3">
                  <c:v>2013.gads</c:v>
                </c:pt>
                <c:pt idx="4">
                  <c:v>2014.gads</c:v>
                </c:pt>
                <c:pt idx="5">
                  <c:v>2015.gads</c:v>
                </c:pt>
              </c:strCache>
            </c:strRef>
          </c:cat>
          <c:val>
            <c:numRef>
              <c:f>II_Kopējā_dinamika!$B$84:$B$89</c:f>
              <c:numCache>
                <c:formatCode>#,##0</c:formatCode>
                <c:ptCount val="6"/>
                <c:pt idx="0">
                  <c:v>12014192</c:v>
                </c:pt>
                <c:pt idx="1">
                  <c:v>4236994</c:v>
                </c:pt>
                <c:pt idx="2">
                  <c:v>9814321</c:v>
                </c:pt>
                <c:pt idx="3">
                  <c:v>6642750</c:v>
                </c:pt>
                <c:pt idx="4">
                  <c:v>5749010</c:v>
                </c:pt>
                <c:pt idx="5">
                  <c:v>3952429</c:v>
                </c:pt>
              </c:numCache>
            </c:numRef>
          </c:val>
          <c:extLst>
            <c:ext xmlns:c16="http://schemas.microsoft.com/office/drawing/2014/chart" uri="{C3380CC4-5D6E-409C-BE32-E72D297353CC}">
              <c16:uniqueId val="{00000000-8EF2-4908-8CDF-D4E632E5F19E}"/>
            </c:ext>
          </c:extLst>
        </c:ser>
        <c:ser>
          <c:idx val="1"/>
          <c:order val="1"/>
          <c:tx>
            <c:strRef>
              <c:f>II_Kopējā_dinamika!$C$83</c:f>
              <c:strCache>
                <c:ptCount val="1"/>
                <c:pt idx="0">
                  <c:v>Vidējā līguma vērtība, EUR</c:v>
                </c:pt>
              </c:strCache>
            </c:strRef>
          </c:tx>
          <c:spPr>
            <a:solidFill>
              <a:schemeClr val="accent2"/>
            </a:solidFill>
            <a:ln>
              <a:noFill/>
            </a:ln>
            <a:effectLst/>
          </c:spPr>
          <c:invertIfNegative val="0"/>
          <c:trendline>
            <c:spPr>
              <a:ln w="19050" cap="rnd">
                <a:solidFill>
                  <a:schemeClr val="accent2"/>
                </a:solidFill>
                <a:prstDash val="dash"/>
              </a:ln>
              <a:effectLst/>
            </c:spPr>
            <c:trendlineType val="linear"/>
            <c:dispRSqr val="0"/>
            <c:dispEq val="0"/>
          </c:trendline>
          <c:cat>
            <c:strRef>
              <c:f>II_Kopējā_dinamika!$A$84:$A$89</c:f>
              <c:strCache>
                <c:ptCount val="6"/>
                <c:pt idx="0">
                  <c:v>2010.gads</c:v>
                </c:pt>
                <c:pt idx="1">
                  <c:v>2011.gads</c:v>
                </c:pt>
                <c:pt idx="2">
                  <c:v>2012.gads</c:v>
                </c:pt>
                <c:pt idx="3">
                  <c:v>2013.gads</c:v>
                </c:pt>
                <c:pt idx="4">
                  <c:v>2014.gads</c:v>
                </c:pt>
                <c:pt idx="5">
                  <c:v>2015.gads</c:v>
                </c:pt>
              </c:strCache>
            </c:strRef>
          </c:cat>
          <c:val>
            <c:numRef>
              <c:f>II_Kopējā_dinamika!$C$84:$C$89</c:f>
              <c:numCache>
                <c:formatCode>#,##0</c:formatCode>
                <c:ptCount val="6"/>
                <c:pt idx="0">
                  <c:v>8376192</c:v>
                </c:pt>
                <c:pt idx="1">
                  <c:v>3003839</c:v>
                </c:pt>
                <c:pt idx="2">
                  <c:v>6697611</c:v>
                </c:pt>
                <c:pt idx="3">
                  <c:v>1940382</c:v>
                </c:pt>
                <c:pt idx="4">
                  <c:v>4500869</c:v>
                </c:pt>
                <c:pt idx="5">
                  <c:v>1346432</c:v>
                </c:pt>
              </c:numCache>
            </c:numRef>
          </c:val>
          <c:extLst>
            <c:ext xmlns:c16="http://schemas.microsoft.com/office/drawing/2014/chart" uri="{C3380CC4-5D6E-409C-BE32-E72D297353CC}">
              <c16:uniqueId val="{00000001-8EF2-4908-8CDF-D4E632E5F19E}"/>
            </c:ext>
          </c:extLst>
        </c:ser>
        <c:dLbls>
          <c:showLegendKey val="0"/>
          <c:showVal val="0"/>
          <c:showCatName val="0"/>
          <c:showSerName val="0"/>
          <c:showPercent val="0"/>
          <c:showBubbleSize val="0"/>
        </c:dLbls>
        <c:gapWidth val="219"/>
        <c:overlap val="-27"/>
        <c:axId val="398856848"/>
        <c:axId val="398859144"/>
      </c:barChart>
      <c:catAx>
        <c:axId val="39885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859144"/>
        <c:crosses val="autoZero"/>
        <c:auto val="1"/>
        <c:lblAlgn val="ctr"/>
        <c:lblOffset val="100"/>
        <c:noMultiLvlLbl val="0"/>
      </c:catAx>
      <c:valAx>
        <c:axId val="3988591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85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II_Kopējā_dinamika!$B$113</c:f>
              <c:strCache>
                <c:ptCount val="1"/>
                <c:pt idx="0">
                  <c:v>Vidējā iepirkuma vērtība, EUR</c:v>
                </c:pt>
              </c:strCache>
            </c:strRef>
          </c:tx>
          <c:spPr>
            <a:solidFill>
              <a:schemeClr val="accent1"/>
            </a:solidFill>
            <a:ln>
              <a:noFill/>
            </a:ln>
            <a:effectLst/>
          </c:spPr>
          <c:invertIfNegative val="0"/>
          <c:dLbls>
            <c:dLbl>
              <c:idx val="3"/>
              <c:layout>
                <c:manualLayout>
                  <c:x val="-8.2861566316604703E-17"/>
                  <c:y val="-3.70370370370370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44-4D8F-870C-B3B9EF94086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II_Kopējā_dinamika!$A$114:$A$118</c:f>
              <c:strCache>
                <c:ptCount val="5"/>
                <c:pt idx="0">
                  <c:v>2011.gads</c:v>
                </c:pt>
                <c:pt idx="1">
                  <c:v>2012.gads</c:v>
                </c:pt>
                <c:pt idx="2">
                  <c:v>2013.gads</c:v>
                </c:pt>
                <c:pt idx="3">
                  <c:v>2014.gads</c:v>
                </c:pt>
                <c:pt idx="4">
                  <c:v>2015.gads</c:v>
                </c:pt>
              </c:strCache>
            </c:strRef>
          </c:cat>
          <c:val>
            <c:numRef>
              <c:f>II_Kopējā_dinamika!$B$114:$B$118</c:f>
              <c:numCache>
                <c:formatCode>0.0%</c:formatCode>
                <c:ptCount val="5"/>
                <c:pt idx="0">
                  <c:v>-0.64733425269048472</c:v>
                </c:pt>
                <c:pt idx="1">
                  <c:v>1.3163405470954173</c:v>
                </c:pt>
                <c:pt idx="2">
                  <c:v>-0.32315745531453477</c:v>
                </c:pt>
                <c:pt idx="3">
                  <c:v>-0.13454367543562532</c:v>
                </c:pt>
                <c:pt idx="4">
                  <c:v>-0.31250267437350082</c:v>
                </c:pt>
              </c:numCache>
            </c:numRef>
          </c:val>
          <c:extLst>
            <c:ext xmlns:c16="http://schemas.microsoft.com/office/drawing/2014/chart" uri="{C3380CC4-5D6E-409C-BE32-E72D297353CC}">
              <c16:uniqueId val="{00000000-8844-4D8F-870C-B3B9EF940860}"/>
            </c:ext>
          </c:extLst>
        </c:ser>
        <c:ser>
          <c:idx val="1"/>
          <c:order val="1"/>
          <c:tx>
            <c:strRef>
              <c:f>II_Kopējā_dinamika!$C$113</c:f>
              <c:strCache>
                <c:ptCount val="1"/>
                <c:pt idx="0">
                  <c:v>Vidējā līguma vērtība, EUR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II_Kopējā_dinamika!$A$114:$A$118</c:f>
              <c:strCache>
                <c:ptCount val="5"/>
                <c:pt idx="0">
                  <c:v>2011.gads</c:v>
                </c:pt>
                <c:pt idx="1">
                  <c:v>2012.gads</c:v>
                </c:pt>
                <c:pt idx="2">
                  <c:v>2013.gads</c:v>
                </c:pt>
                <c:pt idx="3">
                  <c:v>2014.gads</c:v>
                </c:pt>
                <c:pt idx="4">
                  <c:v>2015.gads</c:v>
                </c:pt>
              </c:strCache>
            </c:strRef>
          </c:cat>
          <c:val>
            <c:numRef>
              <c:f>II_Kopējā_dinamika!$C$114:$C$118</c:f>
              <c:numCache>
                <c:formatCode>0.0%</c:formatCode>
                <c:ptCount val="5"/>
                <c:pt idx="0">
                  <c:v>-0.64138369798591055</c:v>
                </c:pt>
                <c:pt idx="1">
                  <c:v>1.229683748030437</c:v>
                </c:pt>
                <c:pt idx="2">
                  <c:v>-0.71028744428423807</c:v>
                </c:pt>
                <c:pt idx="3">
                  <c:v>1.3195788252003986</c:v>
                </c:pt>
                <c:pt idx="4">
                  <c:v>-0.70085065795072021</c:v>
                </c:pt>
              </c:numCache>
            </c:numRef>
          </c:val>
          <c:extLst>
            <c:ext xmlns:c16="http://schemas.microsoft.com/office/drawing/2014/chart" uri="{C3380CC4-5D6E-409C-BE32-E72D297353CC}">
              <c16:uniqueId val="{00000001-8844-4D8F-870C-B3B9EF940860}"/>
            </c:ext>
          </c:extLst>
        </c:ser>
        <c:dLbls>
          <c:showLegendKey val="0"/>
          <c:showVal val="0"/>
          <c:showCatName val="0"/>
          <c:showSerName val="0"/>
          <c:showPercent val="0"/>
          <c:showBubbleSize val="0"/>
        </c:dLbls>
        <c:gapWidth val="219"/>
        <c:overlap val="-27"/>
        <c:axId val="396196176"/>
        <c:axId val="396191584"/>
      </c:barChart>
      <c:catAx>
        <c:axId val="39619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396191584"/>
        <c:crosses val="autoZero"/>
        <c:auto val="1"/>
        <c:lblAlgn val="ctr"/>
        <c:lblOffset val="100"/>
        <c:noMultiLvlLbl val="0"/>
      </c:catAx>
      <c:valAx>
        <c:axId val="39619158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6196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II_Kopējā_dinamika!$B$143</c:f>
              <c:strCache>
                <c:ptCount val="1"/>
                <c:pt idx="0">
                  <c:v>Būvdarbi</c:v>
                </c:pt>
              </c:strCache>
            </c:strRef>
          </c:tx>
          <c:spPr>
            <a:solidFill>
              <a:schemeClr val="accent1"/>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II_Kopējā_dinamika!$A$144:$A$149</c:f>
              <c:strCache>
                <c:ptCount val="6"/>
                <c:pt idx="0">
                  <c:v>2010.gads (n=1 337,8 milj.EUR)</c:v>
                </c:pt>
                <c:pt idx="1">
                  <c:v>2011.gads (n=867,2 milj.EUR)</c:v>
                </c:pt>
                <c:pt idx="2">
                  <c:v>2012.gads (n=1496,6 milj.EUR)</c:v>
                </c:pt>
                <c:pt idx="3">
                  <c:v>2013.gads (n=1255,1 milj.EUR)</c:v>
                </c:pt>
                <c:pt idx="4">
                  <c:v>2014.gads (n=1364,4 milj.EUR)</c:v>
                </c:pt>
                <c:pt idx="5">
                  <c:v>2015.gads (n=1170,2 milj.EUR)</c:v>
                </c:pt>
              </c:strCache>
            </c:strRef>
          </c:cat>
          <c:val>
            <c:numRef>
              <c:f>II_Kopējā_dinamika!$B$144:$B$149</c:f>
              <c:numCache>
                <c:formatCode>0.0%</c:formatCode>
                <c:ptCount val="6"/>
                <c:pt idx="0">
                  <c:v>0.505</c:v>
                </c:pt>
                <c:pt idx="1">
                  <c:v>0.34200000000000003</c:v>
                </c:pt>
                <c:pt idx="2">
                  <c:v>0.36499999999999999</c:v>
                </c:pt>
                <c:pt idx="3">
                  <c:v>0.29699999999999999</c:v>
                </c:pt>
                <c:pt idx="4">
                  <c:v>0.32400000000000001</c:v>
                </c:pt>
                <c:pt idx="5">
                  <c:v>0.22600000000000001</c:v>
                </c:pt>
              </c:numCache>
            </c:numRef>
          </c:val>
          <c:extLst>
            <c:ext xmlns:c16="http://schemas.microsoft.com/office/drawing/2014/chart" uri="{C3380CC4-5D6E-409C-BE32-E72D297353CC}">
              <c16:uniqueId val="{00000000-339A-4839-8A98-48C4558724F2}"/>
            </c:ext>
          </c:extLst>
        </c:ser>
        <c:ser>
          <c:idx val="1"/>
          <c:order val="1"/>
          <c:tx>
            <c:strRef>
              <c:f>II_Kopējā_dinamika!$C$143</c:f>
              <c:strCache>
                <c:ptCount val="1"/>
                <c:pt idx="0">
                  <c:v>Preces</c:v>
                </c:pt>
              </c:strCache>
            </c:strRef>
          </c:tx>
          <c:spPr>
            <a:solidFill>
              <a:schemeClr val="accent2"/>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II_Kopējā_dinamika!$A$144:$A$149</c:f>
              <c:strCache>
                <c:ptCount val="6"/>
                <c:pt idx="0">
                  <c:v>2010.gads (n=1 337,8 milj.EUR)</c:v>
                </c:pt>
                <c:pt idx="1">
                  <c:v>2011.gads (n=867,2 milj.EUR)</c:v>
                </c:pt>
                <c:pt idx="2">
                  <c:v>2012.gads (n=1496,6 milj.EUR)</c:v>
                </c:pt>
                <c:pt idx="3">
                  <c:v>2013.gads (n=1255,1 milj.EUR)</c:v>
                </c:pt>
                <c:pt idx="4">
                  <c:v>2014.gads (n=1364,4 milj.EUR)</c:v>
                </c:pt>
                <c:pt idx="5">
                  <c:v>2015.gads (n=1170,2 milj.EUR)</c:v>
                </c:pt>
              </c:strCache>
            </c:strRef>
          </c:cat>
          <c:val>
            <c:numRef>
              <c:f>II_Kopējā_dinamika!$C$144:$C$149</c:f>
              <c:numCache>
                <c:formatCode>0.0%</c:formatCode>
                <c:ptCount val="6"/>
                <c:pt idx="0">
                  <c:v>0.19</c:v>
                </c:pt>
                <c:pt idx="1">
                  <c:v>0.43</c:v>
                </c:pt>
                <c:pt idx="2">
                  <c:v>0.51600000000000001</c:v>
                </c:pt>
                <c:pt idx="3">
                  <c:v>0.53500000000000003</c:v>
                </c:pt>
                <c:pt idx="4">
                  <c:v>0.36599999999999999</c:v>
                </c:pt>
                <c:pt idx="5">
                  <c:v>0.39800000000000002</c:v>
                </c:pt>
              </c:numCache>
            </c:numRef>
          </c:val>
          <c:extLst>
            <c:ext xmlns:c16="http://schemas.microsoft.com/office/drawing/2014/chart" uri="{C3380CC4-5D6E-409C-BE32-E72D297353CC}">
              <c16:uniqueId val="{00000001-339A-4839-8A98-48C4558724F2}"/>
            </c:ext>
          </c:extLst>
        </c:ser>
        <c:ser>
          <c:idx val="2"/>
          <c:order val="2"/>
          <c:tx>
            <c:strRef>
              <c:f>II_Kopējā_dinamika!$D$143</c:f>
              <c:strCache>
                <c:ptCount val="1"/>
                <c:pt idx="0">
                  <c:v>Pakalpojumi</c:v>
                </c:pt>
              </c:strCache>
            </c:strRef>
          </c:tx>
          <c:spPr>
            <a:solidFill>
              <a:schemeClr val="accent3"/>
            </a:solidFill>
            <a:ln>
              <a:noFill/>
            </a:ln>
            <a:effectLst/>
          </c:spPr>
          <c:invertIfNegative val="0"/>
          <c:dLbls>
            <c:spPr>
              <a:solidFill>
                <a:schemeClr val="bg1"/>
              </a:solidFill>
              <a:ln>
                <a:solidFill>
                  <a:schemeClr val="accent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II_Kopējā_dinamika!$A$144:$A$149</c:f>
              <c:strCache>
                <c:ptCount val="6"/>
                <c:pt idx="0">
                  <c:v>2010.gads (n=1 337,8 milj.EUR)</c:v>
                </c:pt>
                <c:pt idx="1">
                  <c:v>2011.gads (n=867,2 milj.EUR)</c:v>
                </c:pt>
                <c:pt idx="2">
                  <c:v>2012.gads (n=1496,6 milj.EUR)</c:v>
                </c:pt>
                <c:pt idx="3">
                  <c:v>2013.gads (n=1255,1 milj.EUR)</c:v>
                </c:pt>
                <c:pt idx="4">
                  <c:v>2014.gads (n=1364,4 milj.EUR)</c:v>
                </c:pt>
                <c:pt idx="5">
                  <c:v>2015.gads (n=1170,2 milj.EUR)</c:v>
                </c:pt>
              </c:strCache>
            </c:strRef>
          </c:cat>
          <c:val>
            <c:numRef>
              <c:f>II_Kopējā_dinamika!$D$144:$D$149</c:f>
              <c:numCache>
                <c:formatCode>0.0%</c:formatCode>
                <c:ptCount val="6"/>
                <c:pt idx="0">
                  <c:v>0.30499999999999999</c:v>
                </c:pt>
                <c:pt idx="1">
                  <c:v>0.22800000000000001</c:v>
                </c:pt>
                <c:pt idx="2">
                  <c:v>0.11899999999999999</c:v>
                </c:pt>
                <c:pt idx="3">
                  <c:v>0.16800000000000001</c:v>
                </c:pt>
                <c:pt idx="4">
                  <c:v>0.31</c:v>
                </c:pt>
                <c:pt idx="5">
                  <c:v>0.376</c:v>
                </c:pt>
              </c:numCache>
            </c:numRef>
          </c:val>
          <c:extLst>
            <c:ext xmlns:c16="http://schemas.microsoft.com/office/drawing/2014/chart" uri="{C3380CC4-5D6E-409C-BE32-E72D297353CC}">
              <c16:uniqueId val="{00000002-339A-4839-8A98-48C4558724F2}"/>
            </c:ext>
          </c:extLst>
        </c:ser>
        <c:dLbls>
          <c:showLegendKey val="0"/>
          <c:showVal val="0"/>
          <c:showCatName val="0"/>
          <c:showSerName val="0"/>
          <c:showPercent val="0"/>
          <c:showBubbleSize val="0"/>
        </c:dLbls>
        <c:gapWidth val="150"/>
        <c:overlap val="100"/>
        <c:axId val="487226744"/>
        <c:axId val="487221824"/>
      </c:barChart>
      <c:catAx>
        <c:axId val="487226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21824"/>
        <c:crosses val="autoZero"/>
        <c:auto val="1"/>
        <c:lblAlgn val="ctr"/>
        <c:lblOffset val="100"/>
        <c:noMultiLvlLbl val="0"/>
      </c:catAx>
      <c:valAx>
        <c:axId val="48722182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487226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II_Kopējā_dinamika!$A$166:$B$166</c:f>
              <c:strCache>
                <c:ptCount val="2"/>
                <c:pt idx="0">
                  <c:v>Būvdarbu iepirkumi (milj.EUR)</c:v>
                </c:pt>
              </c:strCache>
            </c:strRef>
          </c:tx>
          <c:spPr>
            <a:ln w="28575" cap="rnd">
              <a:solidFill>
                <a:schemeClr val="accent1"/>
              </a:solidFill>
              <a:round/>
            </a:ln>
            <a:effectLst/>
          </c:spPr>
          <c:marker>
            <c:symbol val="none"/>
          </c:marker>
          <c:dLbls>
            <c:dLbl>
              <c:idx val="1"/>
              <c:layout>
                <c:manualLayout>
                  <c:x val="2.71709154785027E-2"/>
                  <c:y val="-5.7835739282589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318-4545-B789-9865CDF5B496}"/>
                </c:ext>
              </c:extLst>
            </c:dLbl>
            <c:dLbl>
              <c:idx val="4"/>
              <c:layout>
                <c:manualLayout>
                  <c:x val="3.1604276133439267E-2"/>
                  <c:y val="-0.1735764800233304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318-4545-B789-9865CDF5B496}"/>
                </c:ext>
              </c:extLst>
            </c:dLbl>
            <c:dLbl>
              <c:idx val="5"/>
              <c:layout>
                <c:manualLayout>
                  <c:x val="-6.371297794769612E-2"/>
                  <c:y val="9.03124088655585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318-4545-B789-9865CDF5B496}"/>
                </c:ext>
              </c:extLst>
            </c:dLbl>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dash"/>
              </a:ln>
              <a:effectLst/>
            </c:spPr>
            <c:trendlineType val="linear"/>
            <c:dispRSqr val="0"/>
            <c:dispEq val="0"/>
          </c:trendline>
          <c:cat>
            <c:strRef>
              <c:f>II_Kopējā_dinamika!$C$165:$H$165</c:f>
              <c:strCache>
                <c:ptCount val="6"/>
                <c:pt idx="0">
                  <c:v>2010.gads</c:v>
                </c:pt>
                <c:pt idx="1">
                  <c:v>2011.gads</c:v>
                </c:pt>
                <c:pt idx="2">
                  <c:v>2012.gads</c:v>
                </c:pt>
                <c:pt idx="3">
                  <c:v>2013.gads</c:v>
                </c:pt>
                <c:pt idx="4">
                  <c:v>2014.gads</c:v>
                </c:pt>
                <c:pt idx="5">
                  <c:v>2015.gads</c:v>
                </c:pt>
              </c:strCache>
            </c:strRef>
          </c:cat>
          <c:val>
            <c:numRef>
              <c:f>II_Kopējā_dinamika!$C$166:$H$166</c:f>
              <c:numCache>
                <c:formatCode>General</c:formatCode>
                <c:ptCount val="6"/>
                <c:pt idx="0">
                  <c:v>676.2</c:v>
                </c:pt>
                <c:pt idx="1">
                  <c:v>296.8</c:v>
                </c:pt>
                <c:pt idx="2">
                  <c:v>546.20000000000005</c:v>
                </c:pt>
                <c:pt idx="3">
                  <c:v>372.6</c:v>
                </c:pt>
                <c:pt idx="4">
                  <c:v>442.7</c:v>
                </c:pt>
                <c:pt idx="5">
                  <c:v>264.8</c:v>
                </c:pt>
              </c:numCache>
            </c:numRef>
          </c:val>
          <c:smooth val="0"/>
          <c:extLst>
            <c:ext xmlns:c16="http://schemas.microsoft.com/office/drawing/2014/chart" uri="{C3380CC4-5D6E-409C-BE32-E72D297353CC}">
              <c16:uniqueId val="{00000000-5318-4545-B789-9865CDF5B496}"/>
            </c:ext>
          </c:extLst>
        </c:ser>
        <c:ser>
          <c:idx val="1"/>
          <c:order val="1"/>
          <c:tx>
            <c:strRef>
              <c:f>II_Kopējā_dinamika!$A$167:$B$167</c:f>
              <c:strCache>
                <c:ptCount val="2"/>
                <c:pt idx="0">
                  <c:v>Preču iepirkumi (milj.EUR)</c:v>
                </c:pt>
              </c:strCache>
            </c:strRef>
          </c:tx>
          <c:spPr>
            <a:ln w="28575" cap="rnd">
              <a:solidFill>
                <a:schemeClr val="accent2"/>
              </a:solidFill>
              <a:round/>
            </a:ln>
            <a:effectLst/>
          </c:spPr>
          <c:marker>
            <c:symbol val="none"/>
          </c:marker>
          <c:dLbls>
            <c:dLbl>
              <c:idx val="0"/>
              <c:layout>
                <c:manualLayout>
                  <c:x val="-9.474650253225185E-2"/>
                  <c:y val="-1.616907261592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318-4545-B789-9865CDF5B496}"/>
                </c:ext>
              </c:extLst>
            </c:dLbl>
            <c:dLbl>
              <c:idx val="4"/>
              <c:layout>
                <c:manualLayout>
                  <c:x val="-7.0363018930100996E-2"/>
                  <c:y val="-0.131909813356663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318-4545-B789-9865CDF5B496}"/>
                </c:ext>
              </c:extLst>
            </c:dLbl>
            <c:spPr>
              <a:solidFill>
                <a:schemeClr val="accent2">
                  <a:lumMod val="20000"/>
                  <a:lumOff val="80000"/>
                </a:schemeClr>
              </a:solidFill>
              <a:ln>
                <a:solidFill>
                  <a:schemeClr val="bg1"/>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cmpd="dbl">
                <a:solidFill>
                  <a:schemeClr val="accent2"/>
                </a:solidFill>
                <a:prstDash val="dash"/>
              </a:ln>
              <a:effectLst/>
            </c:spPr>
            <c:trendlineType val="linear"/>
            <c:dispRSqr val="0"/>
            <c:dispEq val="0"/>
          </c:trendline>
          <c:cat>
            <c:strRef>
              <c:f>II_Kopējā_dinamika!$C$165:$H$165</c:f>
              <c:strCache>
                <c:ptCount val="6"/>
                <c:pt idx="0">
                  <c:v>2010.gads</c:v>
                </c:pt>
                <c:pt idx="1">
                  <c:v>2011.gads</c:v>
                </c:pt>
                <c:pt idx="2">
                  <c:v>2012.gads</c:v>
                </c:pt>
                <c:pt idx="3">
                  <c:v>2013.gads</c:v>
                </c:pt>
                <c:pt idx="4">
                  <c:v>2014.gads</c:v>
                </c:pt>
                <c:pt idx="5">
                  <c:v>2015.gads</c:v>
                </c:pt>
              </c:strCache>
            </c:strRef>
          </c:cat>
          <c:val>
            <c:numRef>
              <c:f>II_Kopējā_dinamika!$C$167:$H$167</c:f>
              <c:numCache>
                <c:formatCode>General</c:formatCode>
                <c:ptCount val="6"/>
                <c:pt idx="0">
                  <c:v>253.2</c:v>
                </c:pt>
                <c:pt idx="1">
                  <c:v>372.5</c:v>
                </c:pt>
                <c:pt idx="2">
                  <c:v>772.1</c:v>
                </c:pt>
                <c:pt idx="3">
                  <c:v>671.5</c:v>
                </c:pt>
                <c:pt idx="4">
                  <c:v>499.6</c:v>
                </c:pt>
                <c:pt idx="5">
                  <c:v>465.2</c:v>
                </c:pt>
              </c:numCache>
            </c:numRef>
          </c:val>
          <c:smooth val="0"/>
          <c:extLst>
            <c:ext xmlns:c16="http://schemas.microsoft.com/office/drawing/2014/chart" uri="{C3380CC4-5D6E-409C-BE32-E72D297353CC}">
              <c16:uniqueId val="{00000001-5318-4545-B789-9865CDF5B496}"/>
            </c:ext>
          </c:extLst>
        </c:ser>
        <c:ser>
          <c:idx val="2"/>
          <c:order val="2"/>
          <c:tx>
            <c:strRef>
              <c:f>II_Kopējā_dinamika!$A$168:$B$168</c:f>
              <c:strCache>
                <c:ptCount val="2"/>
                <c:pt idx="0">
                  <c:v>Pakalpojumu iepirkumi (milj.EUR)</c:v>
                </c:pt>
              </c:strCache>
            </c:strRef>
          </c:tx>
          <c:spPr>
            <a:ln w="28575" cap="rnd">
              <a:solidFill>
                <a:schemeClr val="accent3"/>
              </a:solidFill>
              <a:round/>
            </a:ln>
            <a:effectLst/>
          </c:spPr>
          <c:marker>
            <c:symbol val="none"/>
          </c:marker>
          <c:dLbls>
            <c:dLbl>
              <c:idx val="0"/>
              <c:layout>
                <c:manualLayout>
                  <c:x val="-8.4987523755133298E-2"/>
                  <c:y val="-4.394685039370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318-4545-B789-9865CDF5B496}"/>
                </c:ext>
              </c:extLst>
            </c:dLbl>
            <c:dLbl>
              <c:idx val="1"/>
              <c:layout>
                <c:manualLayout>
                  <c:x val="-4.154617467301347E-2"/>
                  <c:y val="7.64235199766695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318-4545-B789-9865CDF5B496}"/>
                </c:ext>
              </c:extLst>
            </c:dLbl>
            <c:dLbl>
              <c:idx val="2"/>
              <c:layout>
                <c:manualLayout>
                  <c:x val="-4.154617467301347E-2"/>
                  <c:y val="6.7164260717410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318-4545-B789-9865CDF5B496}"/>
                </c:ext>
              </c:extLst>
            </c:dLbl>
            <c:dLbl>
              <c:idx val="3"/>
              <c:layout>
                <c:manualLayout>
                  <c:x val="-2.3812732053267352E-2"/>
                  <c:y val="7.64235199766695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318-4545-B789-9865CDF5B496}"/>
                </c:ext>
              </c:extLst>
            </c:dLbl>
            <c:dLbl>
              <c:idx val="4"/>
              <c:layout>
                <c:manualLayout>
                  <c:x val="-3.4896133690608837E-2"/>
                  <c:y val="0.136608705161854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318-4545-B789-9865CDF5B496}"/>
                </c:ext>
              </c:extLst>
            </c:dLbl>
            <c:dLbl>
              <c:idx val="5"/>
              <c:layout>
                <c:manualLayout>
                  <c:x val="1.8304194168629679E-2"/>
                  <c:y val="0.1366087051618546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318-4545-B789-9865CDF5B496}"/>
                </c:ext>
              </c:extLst>
            </c:dLbl>
            <c:spPr>
              <a:solidFill>
                <a:schemeClr val="bg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3"/>
                </a:solidFill>
                <a:prstDash val="dash"/>
              </a:ln>
              <a:effectLst/>
            </c:spPr>
            <c:trendlineType val="linear"/>
            <c:dispRSqr val="0"/>
            <c:dispEq val="0"/>
          </c:trendline>
          <c:cat>
            <c:strRef>
              <c:f>II_Kopējā_dinamika!$C$165:$H$165</c:f>
              <c:strCache>
                <c:ptCount val="6"/>
                <c:pt idx="0">
                  <c:v>2010.gads</c:v>
                </c:pt>
                <c:pt idx="1">
                  <c:v>2011.gads</c:v>
                </c:pt>
                <c:pt idx="2">
                  <c:v>2012.gads</c:v>
                </c:pt>
                <c:pt idx="3">
                  <c:v>2013.gads</c:v>
                </c:pt>
                <c:pt idx="4">
                  <c:v>2014.gads</c:v>
                </c:pt>
                <c:pt idx="5">
                  <c:v>2015.gads</c:v>
                </c:pt>
              </c:strCache>
            </c:strRef>
          </c:cat>
          <c:val>
            <c:numRef>
              <c:f>II_Kopējā_dinamika!$C$168:$H$168</c:f>
              <c:numCache>
                <c:formatCode>General</c:formatCode>
                <c:ptCount val="6"/>
                <c:pt idx="0">
                  <c:v>408</c:v>
                </c:pt>
                <c:pt idx="1">
                  <c:v>197.7</c:v>
                </c:pt>
                <c:pt idx="2">
                  <c:v>178.1</c:v>
                </c:pt>
                <c:pt idx="3">
                  <c:v>210.7</c:v>
                </c:pt>
                <c:pt idx="4">
                  <c:v>422.1</c:v>
                </c:pt>
                <c:pt idx="5">
                  <c:v>440.2</c:v>
                </c:pt>
              </c:numCache>
            </c:numRef>
          </c:val>
          <c:smooth val="0"/>
          <c:extLst>
            <c:ext xmlns:c16="http://schemas.microsoft.com/office/drawing/2014/chart" uri="{C3380CC4-5D6E-409C-BE32-E72D297353CC}">
              <c16:uniqueId val="{00000002-5318-4545-B789-9865CDF5B496}"/>
            </c:ext>
          </c:extLst>
        </c:ser>
        <c:dLbls>
          <c:dLblPos val="t"/>
          <c:showLegendKey val="0"/>
          <c:showVal val="1"/>
          <c:showCatName val="0"/>
          <c:showSerName val="0"/>
          <c:showPercent val="0"/>
          <c:showBubbleSize val="0"/>
        </c:dLbls>
        <c:smooth val="0"/>
        <c:axId val="396206672"/>
        <c:axId val="398647160"/>
      </c:lineChart>
      <c:catAx>
        <c:axId val="396206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8647160"/>
        <c:crosses val="autoZero"/>
        <c:auto val="1"/>
        <c:lblAlgn val="ctr"/>
        <c:lblOffset val="100"/>
        <c:noMultiLvlLbl val="0"/>
      </c:catAx>
      <c:valAx>
        <c:axId val="398647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lv-LV"/>
                  <a:t>(milj.EUR)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96206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data id="1">
      <cx:strDim type="cat">
        <cx:f>_xlchart.v1.0</cx:f>
      </cx:strDim>
      <cx:numDim type="size">
        <cx:f>_xlchart.v1.2</cx:f>
      </cx:numDim>
    </cx:data>
  </cx:chartData>
  <cx:chart>
    <cx:plotArea>
      <cx:plotAreaRegion>
        <cx:series layoutId="treemap" uniqueId="{34F9B4F4-779E-4EFC-898B-EA56A91DEC6E}" formatIdx="0">
          <cx:dataLabels pos="ctr">
            <cx:visibility seriesName="0" categoryName="1" value="0"/>
          </cx:dataLabels>
          <cx:dataId val="0"/>
          <cx:layoutPr>
            <cx:parentLabelLayout val="overlapping"/>
          </cx:layoutPr>
        </cx:series>
        <cx:series layoutId="treemap" hidden="1" uniqueId="{846EDED1-1564-425C-A235-282EE5FD2E49}" formatIdx="1">
          <cx:dataLabels pos="ctr">
            <cx:visibility seriesName="0" categoryName="1" value="0"/>
          </cx:dataLabels>
          <cx:dataId val="1"/>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416">
  <cs:axisTitle>
    <cs:lnRef idx="0"/>
    <cs:fillRef idx="0"/>
    <cs:effectRef idx="0"/>
    <cs:fontRef idx="minor">
      <a:schemeClr val="tx1">
        <a:lumMod val="65000"/>
        <a:lumOff val="35000"/>
      </a:schemeClr>
    </cs:fontRef>
    <cs:spPr>
      <a:solidFill>
        <a:schemeClr val="bg1">
          <a:lumMod val="65000"/>
        </a:schemeClr>
      </a:solidFill>
      <a:ln>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1000" b="1"/>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600" b="1" cap="all"/>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0.xml"/><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microsoft.com/office/2014/relationships/chartEx" Target="../charts/chartEx1.xml"/><Relationship Id="rId1" Type="http://schemas.openxmlformats.org/officeDocument/2006/relationships/chart" Target="../charts/chart19.xml"/><Relationship Id="rId5" Type="http://schemas.openxmlformats.org/officeDocument/2006/relationships/image" Target="../media/image2.png"/><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2" name="Picture 1">
          <a:extLst>
            <a:ext uri="{FF2B5EF4-FFF2-40B4-BE49-F238E27FC236}">
              <a16:creationId xmlns:a16="http://schemas.microsoft.com/office/drawing/2014/main" id="{2E5557CF-F06C-409F-85CA-BE3E70B7B3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14287</xdr:colOff>
      <xdr:row>1</xdr:row>
      <xdr:rowOff>38100</xdr:rowOff>
    </xdr:from>
    <xdr:to>
      <xdr:col>7</xdr:col>
      <xdr:colOff>590550</xdr:colOff>
      <xdr:row>13</xdr:row>
      <xdr:rowOff>171450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32</xdr:row>
      <xdr:rowOff>19050</xdr:rowOff>
    </xdr:from>
    <xdr:to>
      <xdr:col>7</xdr:col>
      <xdr:colOff>609599</xdr:colOff>
      <xdr:row>44</xdr:row>
      <xdr:rowOff>142875</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47624</xdr:colOff>
      <xdr:row>38</xdr:row>
      <xdr:rowOff>66675</xdr:rowOff>
    </xdr:from>
    <xdr:to>
      <xdr:col>11</xdr:col>
      <xdr:colOff>381000</xdr:colOff>
      <xdr:row>54</xdr:row>
      <xdr:rowOff>161925</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114301</xdr:colOff>
      <xdr:row>7</xdr:row>
      <xdr:rowOff>57150</xdr:rowOff>
    </xdr:from>
    <xdr:to>
      <xdr:col>11</xdr:col>
      <xdr:colOff>352425</xdr:colOff>
      <xdr:row>28</xdr:row>
      <xdr:rowOff>104775</xdr:rowOff>
    </xdr:to>
    <xdr:graphicFrame macro="">
      <xdr:nvGraphicFramePr>
        <xdr:cNvPr id="2" name="Chart 1">
          <a:extLst>
            <a:ext uri="{FF2B5EF4-FFF2-40B4-BE49-F238E27FC236}">
              <a16:creationId xmlns:a16="http://schemas.microsoft.com/office/drawing/2014/main" id="{46BDC8D8-B709-4637-B964-476D480684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63</xdr:row>
      <xdr:rowOff>142875</xdr:rowOff>
    </xdr:from>
    <xdr:to>
      <xdr:col>11</xdr:col>
      <xdr:colOff>276225</xdr:colOff>
      <xdr:row>79</xdr:row>
      <xdr:rowOff>66675</xdr:rowOff>
    </xdr:to>
    <xdr:graphicFrame macro="">
      <xdr:nvGraphicFramePr>
        <xdr:cNvPr id="4" name="Chart 3">
          <a:extLst>
            <a:ext uri="{FF2B5EF4-FFF2-40B4-BE49-F238E27FC236}">
              <a16:creationId xmlns:a16="http://schemas.microsoft.com/office/drawing/2014/main" id="{7AA68A20-97B2-44E9-A589-ED0DF3A29D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90</xdr:row>
      <xdr:rowOff>161924</xdr:rowOff>
    </xdr:from>
    <xdr:to>
      <xdr:col>11</xdr:col>
      <xdr:colOff>95250</xdr:colOff>
      <xdr:row>108</xdr:row>
      <xdr:rowOff>152399</xdr:rowOff>
    </xdr:to>
    <xdr:graphicFrame macro="">
      <xdr:nvGraphicFramePr>
        <xdr:cNvPr id="3" name="Chart 2">
          <a:extLst>
            <a:ext uri="{FF2B5EF4-FFF2-40B4-BE49-F238E27FC236}">
              <a16:creationId xmlns:a16="http://schemas.microsoft.com/office/drawing/2014/main" id="{432B9A6E-650D-4307-9DB5-5741378A5E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120</xdr:row>
      <xdr:rowOff>38100</xdr:rowOff>
    </xdr:from>
    <xdr:to>
      <xdr:col>11</xdr:col>
      <xdr:colOff>352425</xdr:colOff>
      <xdr:row>139</xdr:row>
      <xdr:rowOff>9525</xdr:rowOff>
    </xdr:to>
    <xdr:graphicFrame macro="">
      <xdr:nvGraphicFramePr>
        <xdr:cNvPr id="5" name="Chart 4">
          <a:extLst>
            <a:ext uri="{FF2B5EF4-FFF2-40B4-BE49-F238E27FC236}">
              <a16:creationId xmlns:a16="http://schemas.microsoft.com/office/drawing/2014/main" id="{D98932CE-C246-45BF-A2FF-92F5C8EF3A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180975</xdr:colOff>
      <xdr:row>142</xdr:row>
      <xdr:rowOff>9525</xdr:rowOff>
    </xdr:from>
    <xdr:to>
      <xdr:col>11</xdr:col>
      <xdr:colOff>571500</xdr:colOff>
      <xdr:row>160</xdr:row>
      <xdr:rowOff>85725</xdr:rowOff>
    </xdr:to>
    <xdr:graphicFrame macro="">
      <xdr:nvGraphicFramePr>
        <xdr:cNvPr id="7" name="Chart 6">
          <a:extLst>
            <a:ext uri="{FF2B5EF4-FFF2-40B4-BE49-F238E27FC236}">
              <a16:creationId xmlns:a16="http://schemas.microsoft.com/office/drawing/2014/main" id="{BBD4709F-5100-4FAF-A58B-50A311EF97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169</xdr:row>
      <xdr:rowOff>66675</xdr:rowOff>
    </xdr:from>
    <xdr:to>
      <xdr:col>11</xdr:col>
      <xdr:colOff>381000</xdr:colOff>
      <xdr:row>192</xdr:row>
      <xdr:rowOff>123825</xdr:rowOff>
    </xdr:to>
    <xdr:graphicFrame macro="">
      <xdr:nvGraphicFramePr>
        <xdr:cNvPr id="8" name="Chart 7">
          <a:extLst>
            <a:ext uri="{FF2B5EF4-FFF2-40B4-BE49-F238E27FC236}">
              <a16:creationId xmlns:a16="http://schemas.microsoft.com/office/drawing/2014/main" id="{32A3831A-799F-4FE6-8A85-DDCD5AF896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212</xdr:row>
      <xdr:rowOff>57150</xdr:rowOff>
    </xdr:from>
    <xdr:to>
      <xdr:col>11</xdr:col>
      <xdr:colOff>447675</xdr:colOff>
      <xdr:row>244</xdr:row>
      <xdr:rowOff>66676</xdr:rowOff>
    </xdr:to>
    <xdr:graphicFrame macro="">
      <xdr:nvGraphicFramePr>
        <xdr:cNvPr id="9" name="Chart 8">
          <a:extLst>
            <a:ext uri="{FF2B5EF4-FFF2-40B4-BE49-F238E27FC236}">
              <a16:creationId xmlns:a16="http://schemas.microsoft.com/office/drawing/2014/main" id="{3183F7BF-9366-4C2B-9323-85DDCF349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133350</xdr:colOff>
      <xdr:row>1</xdr:row>
      <xdr:rowOff>114301</xdr:rowOff>
    </xdr:from>
    <xdr:to>
      <xdr:col>10</xdr:col>
      <xdr:colOff>457200</xdr:colOff>
      <xdr:row>9</xdr:row>
      <xdr:rowOff>19051</xdr:rowOff>
    </xdr:to>
    <xdr:graphicFrame macro="">
      <xdr:nvGraphicFramePr>
        <xdr:cNvPr id="2" name="Chart 1">
          <a:extLst>
            <a:ext uri="{FF2B5EF4-FFF2-40B4-BE49-F238E27FC236}">
              <a16:creationId xmlns:a16="http://schemas.microsoft.com/office/drawing/2014/main" id="{392D48CE-531C-47EA-9D64-56622021AB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180974</xdr:colOff>
      <xdr:row>11</xdr:row>
      <xdr:rowOff>161925</xdr:rowOff>
    </xdr:from>
    <xdr:to>
      <xdr:col>10</xdr:col>
      <xdr:colOff>457200</xdr:colOff>
      <xdr:row>23</xdr:row>
      <xdr:rowOff>9525</xdr:rowOff>
    </xdr:to>
    <xdr:graphicFrame macro="">
      <xdr:nvGraphicFramePr>
        <xdr:cNvPr id="6" name="Chart 5">
          <a:extLst>
            <a:ext uri="{FF2B5EF4-FFF2-40B4-BE49-F238E27FC236}">
              <a16:creationId xmlns:a16="http://schemas.microsoft.com/office/drawing/2014/main" id="{039DF762-4BFA-4819-94B4-1A6D14AA30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114301</xdr:colOff>
      <xdr:row>39</xdr:row>
      <xdr:rowOff>9525</xdr:rowOff>
    </xdr:from>
    <xdr:to>
      <xdr:col>10</xdr:col>
      <xdr:colOff>428626</xdr:colOff>
      <xdr:row>58</xdr:row>
      <xdr:rowOff>142875</xdr:rowOff>
    </xdr:to>
    <xdr:graphicFrame macro="">
      <xdr:nvGraphicFramePr>
        <xdr:cNvPr id="7" name="Chart 6">
          <a:extLst>
            <a:ext uri="{FF2B5EF4-FFF2-40B4-BE49-F238E27FC236}">
              <a16:creationId xmlns:a16="http://schemas.microsoft.com/office/drawing/2014/main" id="{63178180-067F-42B6-90D4-B5E9420E5F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85724</xdr:colOff>
      <xdr:row>69</xdr:row>
      <xdr:rowOff>19049</xdr:rowOff>
    </xdr:from>
    <xdr:to>
      <xdr:col>10</xdr:col>
      <xdr:colOff>514350</xdr:colOff>
      <xdr:row>82</xdr:row>
      <xdr:rowOff>133350</xdr:rowOff>
    </xdr:to>
    <xdr:graphicFrame macro="">
      <xdr:nvGraphicFramePr>
        <xdr:cNvPr id="3" name="Chart 2">
          <a:extLst>
            <a:ext uri="{FF2B5EF4-FFF2-40B4-BE49-F238E27FC236}">
              <a16:creationId xmlns:a16="http://schemas.microsoft.com/office/drawing/2014/main" id="{578D935F-9222-4226-B2B3-5C8C18C33F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114300</xdr:colOff>
      <xdr:row>92</xdr:row>
      <xdr:rowOff>152401</xdr:rowOff>
    </xdr:from>
    <xdr:to>
      <xdr:col>10</xdr:col>
      <xdr:colOff>542924</xdr:colOff>
      <xdr:row>105</xdr:row>
      <xdr:rowOff>133350</xdr:rowOff>
    </xdr:to>
    <xdr:graphicFrame macro="">
      <xdr:nvGraphicFramePr>
        <xdr:cNvPr id="4" name="Chart 3">
          <a:extLst>
            <a:ext uri="{FF2B5EF4-FFF2-40B4-BE49-F238E27FC236}">
              <a16:creationId xmlns:a16="http://schemas.microsoft.com/office/drawing/2014/main" id="{D1B68E6D-AC60-4317-99C7-A9C7C7D0FF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190499</xdr:colOff>
      <xdr:row>153</xdr:row>
      <xdr:rowOff>19050</xdr:rowOff>
    </xdr:from>
    <xdr:to>
      <xdr:col>10</xdr:col>
      <xdr:colOff>533399</xdr:colOff>
      <xdr:row>165</xdr:row>
      <xdr:rowOff>133349</xdr:rowOff>
    </xdr:to>
    <xdr:graphicFrame macro="">
      <xdr:nvGraphicFramePr>
        <xdr:cNvPr id="5" name="Chart 4">
          <a:extLst>
            <a:ext uri="{FF2B5EF4-FFF2-40B4-BE49-F238E27FC236}">
              <a16:creationId xmlns:a16="http://schemas.microsoft.com/office/drawing/2014/main" id="{C1A527C4-98D6-487E-B4D9-63FBC47929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266701</xdr:colOff>
      <xdr:row>9</xdr:row>
      <xdr:rowOff>190499</xdr:rowOff>
    </xdr:from>
    <xdr:to>
      <xdr:col>12</xdr:col>
      <xdr:colOff>542926</xdr:colOff>
      <xdr:row>23</xdr:row>
      <xdr:rowOff>104774</xdr:rowOff>
    </xdr:to>
    <xdr:graphicFrame macro="">
      <xdr:nvGraphicFramePr>
        <xdr:cNvPr id="2" name="Chart 1">
          <a:extLst>
            <a:ext uri="{FF2B5EF4-FFF2-40B4-BE49-F238E27FC236}">
              <a16:creationId xmlns:a16="http://schemas.microsoft.com/office/drawing/2014/main" id="{E02154B1-4FA8-4F3A-97C9-1BB8DE9023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171449</xdr:colOff>
      <xdr:row>31</xdr:row>
      <xdr:rowOff>561975</xdr:rowOff>
    </xdr:from>
    <xdr:to>
      <xdr:col>12</xdr:col>
      <xdr:colOff>247649</xdr:colOff>
      <xdr:row>43</xdr:row>
      <xdr:rowOff>66675</xdr:rowOff>
    </xdr:to>
    <xdr:graphicFrame macro="">
      <xdr:nvGraphicFramePr>
        <xdr:cNvPr id="4" name="Chart 3">
          <a:extLst>
            <a:ext uri="{FF2B5EF4-FFF2-40B4-BE49-F238E27FC236}">
              <a16:creationId xmlns:a16="http://schemas.microsoft.com/office/drawing/2014/main" id="{210040E8-A13E-42B3-AB08-CFEA7AF0F1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114300</xdr:colOff>
      <xdr:row>2</xdr:row>
      <xdr:rowOff>47625</xdr:rowOff>
    </xdr:from>
    <xdr:to>
      <xdr:col>12</xdr:col>
      <xdr:colOff>561975</xdr:colOff>
      <xdr:row>25</xdr:row>
      <xdr:rowOff>161924</xdr:rowOff>
    </xdr:to>
    <xdr:graphicFrame macro="">
      <xdr:nvGraphicFramePr>
        <xdr:cNvPr id="3" name="Chart 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95249</xdr:colOff>
      <xdr:row>63</xdr:row>
      <xdr:rowOff>152400</xdr:rowOff>
    </xdr:from>
    <xdr:to>
      <xdr:col>12</xdr:col>
      <xdr:colOff>314325</xdr:colOff>
      <xdr:row>93</xdr:row>
      <xdr:rowOff>142875</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95249" y="13154025"/>
              <a:ext cx="8096251" cy="5705475"/>
            </a:xfrm>
            <a:prstGeom prst="rect">
              <a:avLst/>
            </a:prstGeom>
            <a:solidFill>
              <a:prstClr val="white"/>
            </a:solidFill>
            <a:ln w="1">
              <a:solidFill>
                <a:prstClr val="green"/>
              </a:solidFill>
            </a:ln>
          </xdr:spPr>
          <xdr:txBody>
            <a:bodyPr vertOverflow="clip" horzOverflow="clip"/>
            <a:lstStyle/>
            <a:p>
              <a:r>
                <a:rPr lang="lv-LV"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3</xdr:col>
      <xdr:colOff>123824</xdr:colOff>
      <xdr:row>105</xdr:row>
      <xdr:rowOff>28575</xdr:rowOff>
    </xdr:from>
    <xdr:to>
      <xdr:col>12</xdr:col>
      <xdr:colOff>409574</xdr:colOff>
      <xdr:row>122</xdr:row>
      <xdr:rowOff>171450</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123825</xdr:colOff>
      <xdr:row>129</xdr:row>
      <xdr:rowOff>114300</xdr:rowOff>
    </xdr:from>
    <xdr:to>
      <xdr:col>12</xdr:col>
      <xdr:colOff>485775</xdr:colOff>
      <xdr:row>145</xdr:row>
      <xdr:rowOff>0</xdr:rowOff>
    </xdr:to>
    <xdr:graphicFrame macro="">
      <xdr:nvGraphicFramePr>
        <xdr:cNvPr id="8" name="Chart 7">
          <a:extLst>
            <a:ext uri="{FF2B5EF4-FFF2-40B4-BE49-F238E27FC236}">
              <a16:creationId xmlns:a16="http://schemas.microsoft.com/office/drawing/2014/main" id="{63E52ADA-827C-4A78-8018-8E26512FB8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142875</xdr:colOff>
      <xdr:row>62</xdr:row>
      <xdr:rowOff>95250</xdr:rowOff>
    </xdr:from>
    <xdr:to>
      <xdr:col>25</xdr:col>
      <xdr:colOff>248686</xdr:colOff>
      <xdr:row>95</xdr:row>
      <xdr:rowOff>0</xdr:rowOff>
    </xdr:to>
    <xdr:pic>
      <xdr:nvPicPr>
        <xdr:cNvPr id="5" name="Picture 4">
          <a:extLst>
            <a:ext uri="{FF2B5EF4-FFF2-40B4-BE49-F238E27FC236}">
              <a16:creationId xmlns:a16="http://schemas.microsoft.com/office/drawing/2014/main" id="{B323E7C5-B0B1-4D71-A6D0-F2D305E5CBF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629650" y="12906375"/>
          <a:ext cx="7421011" cy="6191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247650</xdr:colOff>
      <xdr:row>1</xdr:row>
      <xdr:rowOff>171450</xdr:rowOff>
    </xdr:from>
    <xdr:to>
      <xdr:col>13</xdr:col>
      <xdr:colOff>495300</xdr:colOff>
      <xdr:row>15</xdr:row>
      <xdr:rowOff>123825</xdr:rowOff>
    </xdr:to>
    <xdr:graphicFrame macro="">
      <xdr:nvGraphicFramePr>
        <xdr:cNvPr id="2" name="Chart 1">
          <a:extLst>
            <a:ext uri="{FF2B5EF4-FFF2-40B4-BE49-F238E27FC236}">
              <a16:creationId xmlns:a16="http://schemas.microsoft.com/office/drawing/2014/main" id="{B3362740-7E66-4C52-8BC1-BC6795B3D6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142875</xdr:colOff>
      <xdr:row>19</xdr:row>
      <xdr:rowOff>57150</xdr:rowOff>
    </xdr:from>
    <xdr:to>
      <xdr:col>13</xdr:col>
      <xdr:colOff>571500</xdr:colOff>
      <xdr:row>28</xdr:row>
      <xdr:rowOff>142875</xdr:rowOff>
    </xdr:to>
    <xdr:graphicFrame macro="">
      <xdr:nvGraphicFramePr>
        <xdr:cNvPr id="4" name="Chart 3">
          <a:extLst>
            <a:ext uri="{FF2B5EF4-FFF2-40B4-BE49-F238E27FC236}">
              <a16:creationId xmlns:a16="http://schemas.microsoft.com/office/drawing/2014/main" id="{472B5336-8530-4317-95E8-DAE80D28DB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228599</xdr:colOff>
      <xdr:row>41</xdr:row>
      <xdr:rowOff>180975</xdr:rowOff>
    </xdr:from>
    <xdr:to>
      <xdr:col>13</xdr:col>
      <xdr:colOff>228599</xdr:colOff>
      <xdr:row>56</xdr:row>
      <xdr:rowOff>66675</xdr:rowOff>
    </xdr:to>
    <xdr:graphicFrame macro="">
      <xdr:nvGraphicFramePr>
        <xdr:cNvPr id="5" name="Chart 4">
          <a:extLst>
            <a:ext uri="{FF2B5EF4-FFF2-40B4-BE49-F238E27FC236}">
              <a16:creationId xmlns:a16="http://schemas.microsoft.com/office/drawing/2014/main" id="{8E0AE92B-8DC8-4E0F-B8FB-C50407232F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69</xdr:row>
      <xdr:rowOff>57150</xdr:rowOff>
    </xdr:from>
    <xdr:to>
      <xdr:col>13</xdr:col>
      <xdr:colOff>542925</xdr:colOff>
      <xdr:row>92</xdr:row>
      <xdr:rowOff>152400</xdr:rowOff>
    </xdr:to>
    <xdr:graphicFrame macro="">
      <xdr:nvGraphicFramePr>
        <xdr:cNvPr id="6" name="Chart 5">
          <a:extLst>
            <a:ext uri="{FF2B5EF4-FFF2-40B4-BE49-F238E27FC236}">
              <a16:creationId xmlns:a16="http://schemas.microsoft.com/office/drawing/2014/main" id="{B3651B51-E61C-40FC-AFEF-475A65CF64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171451</xdr:colOff>
      <xdr:row>98</xdr:row>
      <xdr:rowOff>57150</xdr:rowOff>
    </xdr:from>
    <xdr:to>
      <xdr:col>13</xdr:col>
      <xdr:colOff>409575</xdr:colOff>
      <xdr:row>115</xdr:row>
      <xdr:rowOff>57150</xdr:rowOff>
    </xdr:to>
    <xdr:graphicFrame macro="">
      <xdr:nvGraphicFramePr>
        <xdr:cNvPr id="7" name="Chart 6">
          <a:extLst>
            <a:ext uri="{FF2B5EF4-FFF2-40B4-BE49-F238E27FC236}">
              <a16:creationId xmlns:a16="http://schemas.microsoft.com/office/drawing/2014/main" id="{ECE21BFD-7BE8-4639-B176-D76D1A979D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9524</xdr:colOff>
      <xdr:row>15</xdr:row>
      <xdr:rowOff>76200</xdr:rowOff>
    </xdr:from>
    <xdr:to>
      <xdr:col>12</xdr:col>
      <xdr:colOff>552449</xdr:colOff>
      <xdr:row>22</xdr:row>
      <xdr:rowOff>85725</xdr:rowOff>
    </xdr:to>
    <xdr:graphicFrame macro="">
      <xdr:nvGraphicFramePr>
        <xdr:cNvPr id="3" name="Chart 2">
          <a:extLst>
            <a:ext uri="{FF2B5EF4-FFF2-40B4-BE49-F238E27FC236}">
              <a16:creationId xmlns:a16="http://schemas.microsoft.com/office/drawing/2014/main" id="{00000000-0008-0000-0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119062</xdr:colOff>
      <xdr:row>1</xdr:row>
      <xdr:rowOff>171450</xdr:rowOff>
    </xdr:from>
    <xdr:to>
      <xdr:col>12</xdr:col>
      <xdr:colOff>438150</xdr:colOff>
      <xdr:row>14</xdr:row>
      <xdr:rowOff>133350</xdr:rowOff>
    </xdr:to>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171450</xdr:colOff>
      <xdr:row>27</xdr:row>
      <xdr:rowOff>19049</xdr:rowOff>
    </xdr:from>
    <xdr:to>
      <xdr:col>12</xdr:col>
      <xdr:colOff>590550</xdr:colOff>
      <xdr:row>40</xdr:row>
      <xdr:rowOff>9524</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6:I47"/>
  <sheetViews>
    <sheetView topLeftCell="A13" workbookViewId="0">
      <selection activeCell="E47" sqref="E47"/>
    </sheetView>
  </sheetViews>
  <sheetFormatPr defaultRowHeight="15" x14ac:dyDescent="0.25"/>
  <sheetData>
    <row r="16" spans="1:9" ht="31.5" customHeight="1" x14ac:dyDescent="0.25">
      <c r="A16" s="361" t="s">
        <v>583</v>
      </c>
      <c r="B16" s="361"/>
      <c r="C16" s="361"/>
      <c r="D16" s="361"/>
      <c r="E16" s="361"/>
      <c r="F16" s="361"/>
      <c r="G16" s="361"/>
      <c r="H16" s="361"/>
      <c r="I16" s="361"/>
    </row>
    <row r="47" spans="5:5" x14ac:dyDescent="0.25">
      <c r="E47" s="16" t="s">
        <v>584</v>
      </c>
    </row>
  </sheetData>
  <mergeCells count="1">
    <mergeCell ref="A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opLeftCell="A10" workbookViewId="0">
      <selection activeCell="O21" sqref="O21"/>
    </sheetView>
  </sheetViews>
  <sheetFormatPr defaultRowHeight="15" x14ac:dyDescent="0.25"/>
  <cols>
    <col min="1" max="1" width="10.5703125" customWidth="1"/>
    <col min="2" max="2" width="19.42578125" customWidth="1"/>
    <col min="3" max="3" width="8.28515625" customWidth="1"/>
    <col min="4" max="4" width="8.42578125" customWidth="1"/>
    <col min="5" max="5" width="10.5703125" bestFit="1" customWidth="1"/>
    <col min="6" max="6" width="8.140625" customWidth="1"/>
    <col min="7" max="7" width="10.7109375" customWidth="1"/>
    <col min="8" max="8" width="11.140625" customWidth="1"/>
  </cols>
  <sheetData>
    <row r="1" spans="1:8" x14ac:dyDescent="0.25">
      <c r="A1" s="132" t="s">
        <v>400</v>
      </c>
    </row>
    <row r="3" spans="1:8" ht="135" x14ac:dyDescent="0.25">
      <c r="A3" s="203" t="s">
        <v>341</v>
      </c>
      <c r="B3" s="203" t="s">
        <v>401</v>
      </c>
      <c r="C3" s="204" t="s">
        <v>402</v>
      </c>
      <c r="D3" s="204" t="s">
        <v>10</v>
      </c>
      <c r="E3" s="204" t="s">
        <v>403</v>
      </c>
      <c r="F3" s="204" t="s">
        <v>10</v>
      </c>
      <c r="G3" s="204" t="s">
        <v>404</v>
      </c>
      <c r="H3" s="204" t="s">
        <v>405</v>
      </c>
    </row>
    <row r="4" spans="1:8" x14ac:dyDescent="0.25">
      <c r="A4" s="208" t="s">
        <v>366</v>
      </c>
      <c r="B4" s="208" t="s">
        <v>365</v>
      </c>
      <c r="C4" s="209">
        <v>34</v>
      </c>
      <c r="D4" s="210">
        <f>C4/C24</f>
        <v>0.12454212454212454</v>
      </c>
      <c r="E4" s="209">
        <v>120267143</v>
      </c>
      <c r="F4" s="210">
        <f>E4/E24</f>
        <v>0.32718993230699261</v>
      </c>
      <c r="G4" s="209">
        <v>116357974</v>
      </c>
      <c r="H4" s="210">
        <f>G4/G24</f>
        <v>0.75227062353077667</v>
      </c>
    </row>
    <row r="5" spans="1:8" ht="75" x14ac:dyDescent="0.25">
      <c r="A5" s="208" t="s">
        <v>355</v>
      </c>
      <c r="B5" s="211" t="s">
        <v>354</v>
      </c>
      <c r="C5" s="209">
        <v>15</v>
      </c>
      <c r="D5" s="210">
        <f>C5/C24</f>
        <v>5.4945054945054944E-2</v>
      </c>
      <c r="E5" s="209">
        <v>92597999</v>
      </c>
      <c r="F5" s="210">
        <f>E5/E24</f>
        <v>0.25191529680365793</v>
      </c>
      <c r="G5" s="209">
        <v>539792</v>
      </c>
      <c r="H5" s="210">
        <f>G5/G24</f>
        <v>3.4898309970309814E-3</v>
      </c>
    </row>
    <row r="6" spans="1:8" ht="75" x14ac:dyDescent="0.25">
      <c r="A6" s="208" t="s">
        <v>362</v>
      </c>
      <c r="B6" s="211" t="s">
        <v>361</v>
      </c>
      <c r="C6" s="209">
        <v>47</v>
      </c>
      <c r="D6" s="210">
        <f>C6/C24</f>
        <v>0.17216117216117216</v>
      </c>
      <c r="E6" s="209">
        <v>37018058</v>
      </c>
      <c r="F6" s="210">
        <f>E6/E24</f>
        <v>0.10070860244145259</v>
      </c>
      <c r="G6" s="209">
        <v>17529399</v>
      </c>
      <c r="H6" s="210">
        <f>G6/G24</f>
        <v>0.11333002339701938</v>
      </c>
    </row>
    <row r="7" spans="1:8" ht="45" x14ac:dyDescent="0.25">
      <c r="A7" s="208" t="s">
        <v>334</v>
      </c>
      <c r="B7" s="211" t="s">
        <v>363</v>
      </c>
      <c r="C7" s="209">
        <v>41</v>
      </c>
      <c r="D7" s="210">
        <f>C7/C24</f>
        <v>0.15018315018315018</v>
      </c>
      <c r="E7" s="209">
        <v>31566085</v>
      </c>
      <c r="F7" s="210">
        <f>E7/E24</f>
        <v>8.5876366202087093E-2</v>
      </c>
      <c r="G7" s="209">
        <v>12889615</v>
      </c>
      <c r="H7" s="210">
        <f>G7/G24</f>
        <v>8.3333169011018116E-2</v>
      </c>
    </row>
    <row r="8" spans="1:8" x14ac:dyDescent="0.25">
      <c r="A8" s="205" t="s">
        <v>407</v>
      </c>
      <c r="B8" s="205" t="s">
        <v>412</v>
      </c>
      <c r="C8" s="206">
        <v>3</v>
      </c>
      <c r="D8" s="207">
        <f>C8/C24</f>
        <v>1.098901098901099E-2</v>
      </c>
      <c r="E8" s="206">
        <v>28906121</v>
      </c>
      <c r="F8" s="207">
        <f>E8/E24</f>
        <v>7.8639864033751422E-2</v>
      </c>
      <c r="G8" s="205"/>
      <c r="H8" s="207"/>
    </row>
    <row r="9" spans="1:8" ht="30" x14ac:dyDescent="0.25">
      <c r="A9" s="2" t="s">
        <v>359</v>
      </c>
      <c r="B9" s="12" t="s">
        <v>367</v>
      </c>
      <c r="C9" s="6">
        <v>58</v>
      </c>
      <c r="D9" s="8">
        <f>C9/C24</f>
        <v>0.21245421245421245</v>
      </c>
      <c r="E9" s="6">
        <v>14879797</v>
      </c>
      <c r="F9" s="8">
        <f>E9/E24</f>
        <v>4.0480879912244958E-2</v>
      </c>
      <c r="G9" s="191">
        <v>555000</v>
      </c>
      <c r="H9" s="8">
        <f>G9/G24</f>
        <v>3.5881528502686119E-3</v>
      </c>
    </row>
    <row r="10" spans="1:8" ht="90" x14ac:dyDescent="0.25">
      <c r="A10" s="2" t="s">
        <v>421</v>
      </c>
      <c r="B10" s="12" t="s">
        <v>420</v>
      </c>
      <c r="C10" s="6">
        <v>30</v>
      </c>
      <c r="D10" s="8">
        <f>C10/C24</f>
        <v>0.10989010989010989</v>
      </c>
      <c r="E10" s="6">
        <v>8662215</v>
      </c>
      <c r="F10" s="8">
        <f>E10/E24</f>
        <v>2.3565784209895267E-2</v>
      </c>
      <c r="G10" s="2"/>
      <c r="H10" s="8"/>
    </row>
    <row r="11" spans="1:8" ht="90" x14ac:dyDescent="0.25">
      <c r="A11" s="208" t="s">
        <v>414</v>
      </c>
      <c r="B11" s="211" t="s">
        <v>413</v>
      </c>
      <c r="C11" s="209">
        <v>4</v>
      </c>
      <c r="D11" s="210">
        <f>C11/C24</f>
        <v>1.4652014652014652E-2</v>
      </c>
      <c r="E11" s="209">
        <v>8425380</v>
      </c>
      <c r="F11" s="210">
        <f>E11/E24</f>
        <v>2.2921468350343116E-2</v>
      </c>
      <c r="G11" s="209"/>
      <c r="H11" s="210"/>
    </row>
    <row r="12" spans="1:8" ht="45" x14ac:dyDescent="0.25">
      <c r="A12" s="2" t="s">
        <v>417</v>
      </c>
      <c r="B12" s="12" t="s">
        <v>416</v>
      </c>
      <c r="C12" s="6">
        <v>9</v>
      </c>
      <c r="D12" s="8">
        <f>C12/C24</f>
        <v>3.2967032967032968E-2</v>
      </c>
      <c r="E12" s="6">
        <v>7640302</v>
      </c>
      <c r="F12" s="8">
        <f>E12/E24</f>
        <v>2.0785642959731575E-2</v>
      </c>
      <c r="G12" s="2"/>
      <c r="H12" s="8"/>
    </row>
    <row r="13" spans="1:8" x14ac:dyDescent="0.25">
      <c r="A13" s="208" t="s">
        <v>409</v>
      </c>
      <c r="B13" s="208" t="s">
        <v>408</v>
      </c>
      <c r="C13" s="209">
        <v>6</v>
      </c>
      <c r="D13" s="210">
        <f>C13/C24</f>
        <v>2.197802197802198E-2</v>
      </c>
      <c r="E13" s="209">
        <v>3552114</v>
      </c>
      <c r="F13" s="210">
        <f>E13/E24</f>
        <v>9.663619756949916E-3</v>
      </c>
      <c r="G13" s="209"/>
      <c r="H13" s="210"/>
    </row>
    <row r="14" spans="1:8" ht="60" x14ac:dyDescent="0.25">
      <c r="A14" s="2" t="s">
        <v>357</v>
      </c>
      <c r="B14" s="12" t="s">
        <v>368</v>
      </c>
      <c r="C14" s="6">
        <v>5</v>
      </c>
      <c r="D14" s="8">
        <f>C14/C24</f>
        <v>1.8315018315018316E-2</v>
      </c>
      <c r="E14" s="6">
        <v>2566349</v>
      </c>
      <c r="F14" s="8">
        <f>E14/E24</f>
        <v>6.9818200935073205E-3</v>
      </c>
      <c r="G14" s="191">
        <v>350532</v>
      </c>
      <c r="H14" s="8">
        <f>G14/G24</f>
        <v>2.266238549388031E-3</v>
      </c>
    </row>
    <row r="15" spans="1:8" ht="60" x14ac:dyDescent="0.25">
      <c r="A15" s="2" t="s">
        <v>372</v>
      </c>
      <c r="B15" s="12" t="s">
        <v>371</v>
      </c>
      <c r="C15" s="6">
        <v>1</v>
      </c>
      <c r="D15" s="8">
        <f>C15/C24</f>
        <v>3.663003663003663E-3</v>
      </c>
      <c r="E15" s="6">
        <v>2024261</v>
      </c>
      <c r="F15" s="8">
        <f>E15/E24</f>
        <v>5.5070554021698611E-3</v>
      </c>
      <c r="G15" s="6">
        <v>2024261</v>
      </c>
      <c r="H15" s="8">
        <f>G15/G24</f>
        <v>1.3087131309617282E-2</v>
      </c>
    </row>
    <row r="16" spans="1:8" ht="75" x14ac:dyDescent="0.25">
      <c r="A16" s="208" t="s">
        <v>411</v>
      </c>
      <c r="B16" s="211" t="s">
        <v>410</v>
      </c>
      <c r="C16" s="209">
        <v>1</v>
      </c>
      <c r="D16" s="210">
        <f>C16/C24</f>
        <v>3.663003663003663E-3</v>
      </c>
      <c r="E16" s="209">
        <v>1755509</v>
      </c>
      <c r="F16" s="210">
        <f>E16/E24</f>
        <v>4.7759085029093632E-3</v>
      </c>
      <c r="G16" s="208"/>
      <c r="H16" s="210"/>
    </row>
    <row r="17" spans="1:8" ht="75" x14ac:dyDescent="0.25">
      <c r="A17" s="2" t="s">
        <v>370</v>
      </c>
      <c r="B17" s="12" t="s">
        <v>369</v>
      </c>
      <c r="C17" s="6">
        <v>2</v>
      </c>
      <c r="D17" s="8">
        <f>C17/C24</f>
        <v>7.326007326007326E-3</v>
      </c>
      <c r="E17" s="6">
        <v>1600000</v>
      </c>
      <c r="F17" s="8">
        <f>E17/E24</f>
        <v>4.3528421697951883E-3</v>
      </c>
      <c r="G17" s="191">
        <v>1600000</v>
      </c>
      <c r="H17" s="8">
        <f>G17/G24</f>
        <v>1.034422443320681E-2</v>
      </c>
    </row>
    <row r="18" spans="1:8" ht="120" x14ac:dyDescent="0.25">
      <c r="A18" s="2" t="s">
        <v>423</v>
      </c>
      <c r="B18" s="12" t="s">
        <v>422</v>
      </c>
      <c r="C18" s="6">
        <v>2</v>
      </c>
      <c r="D18" s="8">
        <f>C18/C24</f>
        <v>7.326007326007326E-3</v>
      </c>
      <c r="E18" s="6">
        <v>1554144</v>
      </c>
      <c r="F18" s="8">
        <f>E18/E24</f>
        <v>4.2280897132088583E-3</v>
      </c>
      <c r="G18" s="2"/>
      <c r="H18" s="8"/>
    </row>
    <row r="19" spans="1:8" x14ac:dyDescent="0.25">
      <c r="A19" s="208" t="s">
        <v>358</v>
      </c>
      <c r="B19" s="208" t="s">
        <v>360</v>
      </c>
      <c r="C19" s="209">
        <v>2</v>
      </c>
      <c r="D19" s="210">
        <f>C19/C24</f>
        <v>7.326007326007326E-3</v>
      </c>
      <c r="E19" s="209">
        <v>1534212</v>
      </c>
      <c r="F19" s="210">
        <f>E19/E24</f>
        <v>4.1738641818786348E-3</v>
      </c>
      <c r="G19" s="209">
        <v>1534212</v>
      </c>
      <c r="H19" s="210">
        <f>G19/G24</f>
        <v>9.9188957850744278E-3</v>
      </c>
    </row>
    <row r="20" spans="1:8" ht="60" x14ac:dyDescent="0.25">
      <c r="A20" s="208" t="s">
        <v>356</v>
      </c>
      <c r="B20" s="211" t="s">
        <v>364</v>
      </c>
      <c r="C20" s="209">
        <v>1</v>
      </c>
      <c r="D20" s="210">
        <f>C20/C24</f>
        <v>3.663003663003663E-3</v>
      </c>
      <c r="E20" s="209">
        <v>1294900</v>
      </c>
      <c r="F20" s="210">
        <f>E20/E24</f>
        <v>3.5228095785423685E-3</v>
      </c>
      <c r="G20" s="209">
        <v>1294900</v>
      </c>
      <c r="H20" s="210">
        <f>G20/G24</f>
        <v>8.3717101365996856E-3</v>
      </c>
    </row>
    <row r="21" spans="1:8" ht="30" x14ac:dyDescent="0.25">
      <c r="A21" s="2" t="s">
        <v>425</v>
      </c>
      <c r="B21" s="12" t="s">
        <v>424</v>
      </c>
      <c r="C21" s="6">
        <v>1</v>
      </c>
      <c r="D21" s="8">
        <f>C21/C24</f>
        <v>3.663003663003663E-3</v>
      </c>
      <c r="E21" s="6">
        <v>820000</v>
      </c>
      <c r="F21" s="8">
        <f>E21/E24</f>
        <v>2.230831612020034E-3</v>
      </c>
      <c r="G21" s="2"/>
      <c r="H21" s="8"/>
    </row>
    <row r="22" spans="1:8" ht="60" x14ac:dyDescent="0.25">
      <c r="A22" s="2" t="s">
        <v>406</v>
      </c>
      <c r="B22" s="12" t="s">
        <v>415</v>
      </c>
      <c r="C22" s="6">
        <v>10</v>
      </c>
      <c r="D22" s="8">
        <f>C22/C24</f>
        <v>3.6630036630036632E-2</v>
      </c>
      <c r="E22" s="6">
        <v>491999</v>
      </c>
      <c r="F22" s="8">
        <f>E22/E24</f>
        <v>1.3384962466856643E-3</v>
      </c>
      <c r="G22" s="6"/>
      <c r="H22" s="8"/>
    </row>
    <row r="23" spans="1:8" ht="75" x14ac:dyDescent="0.25">
      <c r="A23" s="2" t="s">
        <v>419</v>
      </c>
      <c r="B23" s="12" t="s">
        <v>418</v>
      </c>
      <c r="C23" s="6">
        <v>1</v>
      </c>
      <c r="D23" s="8">
        <f>C23/C24</f>
        <v>3.663003663003663E-3</v>
      </c>
      <c r="E23" s="6">
        <v>419340</v>
      </c>
      <c r="F23" s="8">
        <f>E23/E24</f>
        <v>1.1408255221761964E-3</v>
      </c>
      <c r="G23" s="6"/>
      <c r="H23" s="8"/>
    </row>
    <row r="24" spans="1:8" x14ac:dyDescent="0.25">
      <c r="A24" s="178"/>
      <c r="B24" s="133" t="s">
        <v>426</v>
      </c>
      <c r="C24" s="179">
        <f t="shared" ref="C24:H24" si="0">SUM(C4:C23)</f>
        <v>273</v>
      </c>
      <c r="D24" s="180">
        <f t="shared" si="0"/>
        <v>0.99999999999999978</v>
      </c>
      <c r="E24" s="179">
        <f t="shared" si="0"/>
        <v>367575928</v>
      </c>
      <c r="F24" s="180">
        <f t="shared" si="0"/>
        <v>1</v>
      </c>
      <c r="G24" s="179">
        <f t="shared" si="0"/>
        <v>154675685</v>
      </c>
      <c r="H24" s="180">
        <f t="shared" si="0"/>
        <v>0.99999999999999989</v>
      </c>
    </row>
    <row r="25" spans="1:8" x14ac:dyDescent="0.25">
      <c r="C25" s="31"/>
      <c r="D25" s="31"/>
      <c r="E25" s="31"/>
      <c r="F25" s="31"/>
      <c r="G25" s="31"/>
      <c r="H25" s="31"/>
    </row>
    <row r="26" spans="1:8" x14ac:dyDescent="0.25">
      <c r="H26" s="31"/>
    </row>
    <row r="27" spans="1:8" x14ac:dyDescent="0.25">
      <c r="C27" s="31"/>
      <c r="D27" s="31"/>
      <c r="E27" s="31"/>
      <c r="F27" s="31"/>
      <c r="G27" s="31"/>
      <c r="H27" s="31"/>
    </row>
    <row r="28" spans="1:8" x14ac:dyDescent="0.25">
      <c r="F28" s="31"/>
      <c r="G28" s="31"/>
      <c r="H28" s="31"/>
    </row>
    <row r="29" spans="1:8" x14ac:dyDescent="0.25">
      <c r="C29" s="31"/>
      <c r="D29" s="31"/>
      <c r="E29" s="31"/>
      <c r="F29" s="31"/>
      <c r="G29" s="31"/>
      <c r="H29" s="31"/>
    </row>
    <row r="30" spans="1:8" x14ac:dyDescent="0.25">
      <c r="C30" s="31"/>
      <c r="D30" s="31"/>
      <c r="E30" s="31"/>
      <c r="F30" s="31"/>
      <c r="G30" s="31"/>
      <c r="H30" s="31"/>
    </row>
    <row r="31" spans="1:8" x14ac:dyDescent="0.25">
      <c r="C31" s="31"/>
      <c r="D31" s="31"/>
      <c r="E31" s="31"/>
      <c r="F31" s="31"/>
      <c r="G31" s="31"/>
      <c r="H31" s="31"/>
    </row>
    <row r="32" spans="1:8" x14ac:dyDescent="0.25">
      <c r="C32" s="31"/>
      <c r="D32" s="31"/>
      <c r="E32" s="31"/>
      <c r="F32" s="31"/>
      <c r="G32" s="31"/>
      <c r="H32" s="31"/>
    </row>
    <row r="33" spans="3:8" x14ac:dyDescent="0.25">
      <c r="C33" s="31"/>
      <c r="D33" s="31"/>
      <c r="E33" s="31"/>
      <c r="F33" s="31"/>
      <c r="G33" s="31"/>
      <c r="H33" s="31"/>
    </row>
    <row r="34" spans="3:8" x14ac:dyDescent="0.25">
      <c r="C34" s="31"/>
      <c r="D34" s="31"/>
      <c r="E34" s="31"/>
      <c r="F34" s="31"/>
      <c r="G34" s="31"/>
      <c r="H34" s="31"/>
    </row>
    <row r="35" spans="3:8" x14ac:dyDescent="0.25">
      <c r="C35" s="31"/>
      <c r="D35" s="31"/>
      <c r="E35" s="31"/>
      <c r="F35" s="31"/>
      <c r="G35" s="31"/>
      <c r="H35" s="31"/>
    </row>
    <row r="36" spans="3:8" x14ac:dyDescent="0.25">
      <c r="C36" s="31"/>
      <c r="D36" s="31"/>
      <c r="E36" s="31"/>
      <c r="F36" s="31"/>
      <c r="G36" s="31"/>
      <c r="H36" s="31"/>
    </row>
    <row r="37" spans="3:8" x14ac:dyDescent="0.25">
      <c r="C37" s="31"/>
      <c r="D37" s="31"/>
      <c r="E37" s="31"/>
      <c r="F37" s="31"/>
      <c r="G37" s="31"/>
      <c r="H37" s="31"/>
    </row>
    <row r="38" spans="3:8" x14ac:dyDescent="0.25">
      <c r="C38" s="31"/>
      <c r="D38" s="31"/>
      <c r="E38" s="31"/>
      <c r="F38" s="31"/>
      <c r="G38" s="31"/>
      <c r="H38" s="3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topLeftCell="A61" workbookViewId="0">
      <selection activeCell="J72" sqref="J72"/>
    </sheetView>
  </sheetViews>
  <sheetFormatPr defaultRowHeight="15" x14ac:dyDescent="0.25"/>
  <cols>
    <col min="1" max="1" width="12" customWidth="1"/>
    <col min="2" max="2" width="10.42578125" bestFit="1" customWidth="1"/>
    <col min="3" max="3" width="10.5703125" bestFit="1" customWidth="1"/>
    <col min="4" max="4" width="10.5703125" style="31" bestFit="1" customWidth="1"/>
    <col min="5" max="6" width="10.5703125" bestFit="1" customWidth="1"/>
    <col min="7" max="7" width="16.28515625" customWidth="1"/>
    <col min="8" max="8" width="14.85546875" bestFit="1" customWidth="1"/>
    <col min="9" max="11" width="10.5703125" bestFit="1" customWidth="1"/>
    <col min="15" max="15" width="9.5703125" bestFit="1" customWidth="1"/>
    <col min="16" max="16" width="9.85546875" bestFit="1" customWidth="1"/>
  </cols>
  <sheetData>
    <row r="1" spans="1:16" ht="30" customHeight="1" x14ac:dyDescent="0.25">
      <c r="A1" s="397" t="s">
        <v>344</v>
      </c>
      <c r="B1" s="397"/>
      <c r="C1" s="397"/>
      <c r="D1" s="397"/>
      <c r="E1" s="397"/>
      <c r="F1" s="397"/>
      <c r="G1" s="158"/>
      <c r="H1" s="158"/>
      <c r="I1" s="158"/>
      <c r="J1" s="158"/>
      <c r="K1" s="158"/>
      <c r="L1" s="158"/>
    </row>
    <row r="3" spans="1:16" ht="60" x14ac:dyDescent="0.25">
      <c r="A3" s="122" t="s">
        <v>340</v>
      </c>
      <c r="B3" s="122" t="s">
        <v>341</v>
      </c>
      <c r="C3" s="122" t="s">
        <v>342</v>
      </c>
      <c r="D3" s="150" t="s">
        <v>343</v>
      </c>
      <c r="G3" s="18"/>
      <c r="H3" s="44"/>
      <c r="I3" s="44"/>
      <c r="J3" s="44"/>
      <c r="K3" s="44"/>
      <c r="L3" s="44"/>
      <c r="M3" s="18"/>
      <c r="O3" s="31"/>
      <c r="P3" s="31"/>
    </row>
    <row r="4" spans="1:16" x14ac:dyDescent="0.25">
      <c r="A4" s="376" t="s">
        <v>12</v>
      </c>
      <c r="B4" s="2" t="s">
        <v>302</v>
      </c>
      <c r="C4" s="140" t="s">
        <v>303</v>
      </c>
      <c r="D4" s="187">
        <v>24024</v>
      </c>
      <c r="E4" s="139"/>
      <c r="H4" s="18"/>
      <c r="I4" s="32"/>
      <c r="J4" s="159"/>
      <c r="K4" s="32"/>
      <c r="L4" s="159"/>
    </row>
    <row r="5" spans="1:16" x14ac:dyDescent="0.25">
      <c r="A5" s="376"/>
      <c r="B5" s="2"/>
      <c r="C5" s="140" t="s">
        <v>303</v>
      </c>
      <c r="D5" s="187">
        <v>2012</v>
      </c>
      <c r="E5" s="19"/>
      <c r="F5" s="18"/>
      <c r="G5" s="18"/>
      <c r="H5" s="162"/>
      <c r="I5" s="32"/>
      <c r="J5" s="159"/>
      <c r="K5" s="32"/>
      <c r="L5" s="159"/>
    </row>
    <row r="6" spans="1:16" x14ac:dyDescent="0.25">
      <c r="A6" s="376"/>
      <c r="B6" s="2"/>
      <c r="C6" s="140" t="s">
        <v>303</v>
      </c>
      <c r="D6" s="188">
        <v>16068</v>
      </c>
      <c r="F6" s="18"/>
      <c r="G6" s="117"/>
      <c r="H6" s="162"/>
      <c r="I6" s="32"/>
      <c r="J6" s="159"/>
      <c r="K6" s="32"/>
      <c r="L6" s="159"/>
    </row>
    <row r="7" spans="1:16" x14ac:dyDescent="0.25">
      <c r="A7" s="376"/>
      <c r="B7" s="2"/>
      <c r="C7" s="140" t="s">
        <v>303</v>
      </c>
      <c r="D7" s="187">
        <v>7902</v>
      </c>
      <c r="F7" s="18"/>
      <c r="G7" s="117"/>
      <c r="H7" s="162"/>
      <c r="I7" s="32"/>
      <c r="J7" s="159"/>
      <c r="K7" s="32"/>
      <c r="L7" s="159"/>
    </row>
    <row r="8" spans="1:16" x14ac:dyDescent="0.25">
      <c r="A8" s="376"/>
      <c r="B8" s="2"/>
      <c r="C8" s="140" t="s">
        <v>303</v>
      </c>
      <c r="D8" s="187">
        <v>2995</v>
      </c>
      <c r="F8" s="18"/>
      <c r="G8" s="18"/>
      <c r="H8" s="162"/>
      <c r="I8" s="32"/>
      <c r="J8" s="159"/>
      <c r="K8" s="32"/>
      <c r="L8" s="159"/>
    </row>
    <row r="9" spans="1:16" x14ac:dyDescent="0.25">
      <c r="A9" s="376"/>
      <c r="B9" s="2"/>
      <c r="C9" s="140" t="s">
        <v>303</v>
      </c>
      <c r="D9" s="187">
        <v>15769</v>
      </c>
      <c r="F9" s="18"/>
      <c r="G9" s="18"/>
      <c r="H9" s="162"/>
      <c r="I9" s="32"/>
      <c r="J9" s="159"/>
      <c r="K9" s="32"/>
      <c r="L9" s="159"/>
    </row>
    <row r="10" spans="1:16" x14ac:dyDescent="0.25">
      <c r="A10" s="376"/>
      <c r="B10" s="2"/>
      <c r="C10" s="140" t="s">
        <v>303</v>
      </c>
      <c r="D10" s="187">
        <v>6968</v>
      </c>
      <c r="F10" s="18"/>
      <c r="G10" s="18"/>
      <c r="H10" s="164"/>
      <c r="I10" s="162"/>
      <c r="J10" s="159"/>
      <c r="K10" s="32"/>
      <c r="L10" s="159"/>
    </row>
    <row r="11" spans="1:16" x14ac:dyDescent="0.25">
      <c r="A11" s="376"/>
      <c r="B11" s="2"/>
      <c r="C11" s="140" t="s">
        <v>303</v>
      </c>
      <c r="D11" s="187">
        <v>61965</v>
      </c>
      <c r="F11" s="18"/>
      <c r="G11" s="117"/>
      <c r="H11" s="162"/>
      <c r="I11" s="162"/>
      <c r="J11" s="159"/>
      <c r="K11" s="32"/>
      <c r="L11" s="159"/>
    </row>
    <row r="12" spans="1:16" x14ac:dyDescent="0.25">
      <c r="A12" s="376"/>
      <c r="B12" s="2"/>
      <c r="C12" s="140" t="s">
        <v>303</v>
      </c>
      <c r="D12" s="187">
        <v>37695</v>
      </c>
      <c r="F12" s="18"/>
      <c r="G12" s="117"/>
      <c r="H12" s="162"/>
      <c r="I12" s="162"/>
      <c r="J12" s="159"/>
      <c r="K12" s="32"/>
      <c r="L12" s="159"/>
    </row>
    <row r="13" spans="1:16" x14ac:dyDescent="0.25">
      <c r="A13" s="376"/>
      <c r="B13" s="2"/>
      <c r="C13" s="140" t="s">
        <v>303</v>
      </c>
      <c r="D13" s="187">
        <v>12576</v>
      </c>
      <c r="E13" s="31"/>
      <c r="F13" s="18"/>
      <c r="G13" s="117"/>
      <c r="H13" s="162"/>
      <c r="I13" s="32"/>
      <c r="J13" s="159"/>
      <c r="K13" s="32"/>
      <c r="L13" s="159"/>
    </row>
    <row r="14" spans="1:16" x14ac:dyDescent="0.25">
      <c r="A14" s="376"/>
      <c r="B14" s="2" t="s">
        <v>304</v>
      </c>
      <c r="C14" s="140" t="s">
        <v>305</v>
      </c>
      <c r="D14" s="187">
        <v>9900000</v>
      </c>
      <c r="F14" s="18"/>
      <c r="G14" s="117"/>
      <c r="H14" s="162"/>
      <c r="I14" s="32"/>
      <c r="J14" s="159"/>
      <c r="K14" s="32"/>
      <c r="L14" s="159"/>
    </row>
    <row r="15" spans="1:16" ht="15.75" thickBot="1" x14ac:dyDescent="0.3">
      <c r="A15" s="412"/>
      <c r="B15" s="142" t="s">
        <v>306</v>
      </c>
      <c r="C15" s="143" t="s">
        <v>307</v>
      </c>
      <c r="D15" s="189">
        <v>539792</v>
      </c>
      <c r="E15" s="31"/>
      <c r="F15" s="18"/>
      <c r="G15" s="18"/>
      <c r="H15" s="162"/>
      <c r="I15" s="32"/>
      <c r="J15" s="159"/>
      <c r="K15" s="32"/>
      <c r="L15" s="159"/>
    </row>
    <row r="16" spans="1:16" x14ac:dyDescent="0.25">
      <c r="A16" s="413" t="s">
        <v>13</v>
      </c>
      <c r="B16" s="145" t="s">
        <v>308</v>
      </c>
      <c r="C16" s="146" t="s">
        <v>309</v>
      </c>
      <c r="D16" s="190">
        <v>1000000</v>
      </c>
      <c r="F16" s="18"/>
      <c r="G16" s="117"/>
      <c r="H16" s="162"/>
      <c r="I16" s="32"/>
      <c r="J16" s="159"/>
      <c r="K16" s="32"/>
      <c r="L16" s="159"/>
    </row>
    <row r="17" spans="1:14" x14ac:dyDescent="0.25">
      <c r="A17" s="375"/>
      <c r="B17" s="2" t="s">
        <v>310</v>
      </c>
      <c r="C17" s="141" t="s">
        <v>311</v>
      </c>
      <c r="D17" s="191">
        <v>1294900</v>
      </c>
      <c r="F17" s="18"/>
      <c r="G17" s="117"/>
      <c r="H17" s="162"/>
      <c r="I17" s="32"/>
      <c r="J17" s="159"/>
      <c r="K17" s="32"/>
      <c r="L17" s="159"/>
    </row>
    <row r="18" spans="1:14" x14ac:dyDescent="0.25">
      <c r="A18" s="375"/>
      <c r="B18" s="2" t="s">
        <v>312</v>
      </c>
      <c r="C18" s="141" t="s">
        <v>305</v>
      </c>
      <c r="D18" s="191">
        <v>2144334</v>
      </c>
      <c r="F18" s="18"/>
      <c r="G18" s="18"/>
      <c r="H18" s="162"/>
      <c r="I18" s="32"/>
      <c r="J18" s="159"/>
      <c r="K18" s="32"/>
      <c r="L18" s="159"/>
    </row>
    <row r="19" spans="1:14" x14ac:dyDescent="0.25">
      <c r="A19" s="375"/>
      <c r="B19" s="2"/>
      <c r="C19" s="141" t="s">
        <v>305</v>
      </c>
      <c r="D19" s="191">
        <v>4161043</v>
      </c>
      <c r="F19" s="18"/>
      <c r="G19" s="18"/>
      <c r="H19" s="162"/>
      <c r="I19" s="32"/>
      <c r="J19" s="159"/>
      <c r="K19" s="32"/>
      <c r="L19" s="159"/>
    </row>
    <row r="20" spans="1:14" x14ac:dyDescent="0.25">
      <c r="A20" s="375"/>
      <c r="B20" s="2"/>
      <c r="C20" s="141" t="s">
        <v>305</v>
      </c>
      <c r="D20" s="191">
        <v>4576202</v>
      </c>
      <c r="E20" s="31"/>
      <c r="F20" s="18"/>
      <c r="G20" s="18"/>
      <c r="H20" s="162"/>
      <c r="I20" s="32"/>
      <c r="J20" s="159"/>
      <c r="K20" s="32"/>
      <c r="L20" s="159"/>
    </row>
    <row r="21" spans="1:14" x14ac:dyDescent="0.25">
      <c r="A21" s="375"/>
      <c r="B21" s="2" t="s">
        <v>313</v>
      </c>
      <c r="C21" s="141" t="s">
        <v>307</v>
      </c>
      <c r="D21" s="191">
        <v>90379</v>
      </c>
      <c r="F21" s="18"/>
      <c r="G21" s="18"/>
      <c r="H21" s="162"/>
      <c r="I21" s="32"/>
      <c r="J21" s="159"/>
      <c r="K21" s="32"/>
      <c r="L21" s="159"/>
    </row>
    <row r="22" spans="1:14" x14ac:dyDescent="0.25">
      <c r="A22" s="375"/>
      <c r="B22" s="2"/>
      <c r="C22" s="141" t="s">
        <v>307</v>
      </c>
      <c r="D22" s="191">
        <v>260153</v>
      </c>
      <c r="E22" s="31"/>
      <c r="F22" s="18"/>
      <c r="G22" s="18"/>
      <c r="H22" s="162"/>
      <c r="I22" s="32"/>
      <c r="J22" s="159"/>
      <c r="K22" s="32"/>
      <c r="L22" s="159"/>
    </row>
    <row r="23" spans="1:14" x14ac:dyDescent="0.25">
      <c r="A23" s="375"/>
      <c r="B23" s="2" t="s">
        <v>314</v>
      </c>
      <c r="C23" s="141" t="s">
        <v>315</v>
      </c>
      <c r="D23" s="191">
        <v>3564000</v>
      </c>
      <c r="F23" s="18"/>
      <c r="G23" s="117"/>
      <c r="H23" s="162"/>
      <c r="I23" s="32"/>
      <c r="J23" s="159"/>
      <c r="K23" s="32"/>
      <c r="L23" s="159"/>
    </row>
    <row r="24" spans="1:14" x14ac:dyDescent="0.25">
      <c r="A24" s="375"/>
      <c r="B24" s="2" t="s">
        <v>316</v>
      </c>
      <c r="C24" s="141" t="s">
        <v>305</v>
      </c>
      <c r="D24" s="191">
        <v>889000</v>
      </c>
      <c r="F24" s="18"/>
      <c r="G24" s="18"/>
      <c r="H24" s="162"/>
      <c r="I24" s="160"/>
      <c r="J24" s="161"/>
      <c r="K24" s="160"/>
      <c r="L24" s="159"/>
    </row>
    <row r="25" spans="1:14" x14ac:dyDescent="0.25">
      <c r="A25" s="375"/>
      <c r="B25" s="2" t="s">
        <v>317</v>
      </c>
      <c r="C25" s="141" t="s">
        <v>318</v>
      </c>
      <c r="D25" s="191">
        <v>105381000</v>
      </c>
      <c r="F25" s="18"/>
      <c r="G25" s="18"/>
      <c r="H25" s="162"/>
      <c r="K25" s="31"/>
    </row>
    <row r="26" spans="1:14" x14ac:dyDescent="0.25">
      <c r="A26" s="375"/>
      <c r="B26" s="2" t="s">
        <v>319</v>
      </c>
      <c r="C26" s="141" t="s">
        <v>320</v>
      </c>
      <c r="D26" s="191">
        <v>608148</v>
      </c>
      <c r="F26" s="18"/>
      <c r="G26" s="18"/>
      <c r="H26" s="162"/>
      <c r="K26" s="31"/>
      <c r="N26" s="157"/>
    </row>
    <row r="27" spans="1:14" x14ac:dyDescent="0.25">
      <c r="A27" s="375"/>
      <c r="B27" s="2" t="s">
        <v>321</v>
      </c>
      <c r="C27" s="141" t="s">
        <v>322</v>
      </c>
      <c r="D27" s="191">
        <v>600000</v>
      </c>
      <c r="F27" s="18"/>
      <c r="G27" s="117"/>
      <c r="H27" s="162"/>
    </row>
    <row r="28" spans="1:14" x14ac:dyDescent="0.25">
      <c r="A28" s="375"/>
      <c r="B28" s="2" t="s">
        <v>319</v>
      </c>
      <c r="C28" s="141" t="s">
        <v>323</v>
      </c>
      <c r="D28" s="191">
        <v>248971</v>
      </c>
      <c r="H28" s="31"/>
    </row>
    <row r="29" spans="1:14" x14ac:dyDescent="0.25">
      <c r="A29" s="375"/>
      <c r="B29" s="2" t="s">
        <v>319</v>
      </c>
      <c r="C29" s="141" t="s">
        <v>323</v>
      </c>
      <c r="D29" s="191">
        <v>316021</v>
      </c>
    </row>
    <row r="30" spans="1:14" x14ac:dyDescent="0.25">
      <c r="A30" s="375"/>
      <c r="B30" s="2"/>
      <c r="C30" s="141" t="s">
        <v>320</v>
      </c>
      <c r="D30" s="191">
        <v>1506400</v>
      </c>
      <c r="H30" s="163"/>
    </row>
    <row r="31" spans="1:14" ht="15.75" thickBot="1" x14ac:dyDescent="0.3">
      <c r="A31" s="415"/>
      <c r="B31" s="142"/>
      <c r="C31" s="147" t="s">
        <v>324</v>
      </c>
      <c r="D31" s="189">
        <v>404280</v>
      </c>
      <c r="E31" s="31"/>
    </row>
    <row r="32" spans="1:14" x14ac:dyDescent="0.25">
      <c r="A32" s="413" t="s">
        <v>14</v>
      </c>
      <c r="B32" s="148" t="s">
        <v>325</v>
      </c>
      <c r="C32" s="146" t="s">
        <v>307</v>
      </c>
      <c r="D32" s="190">
        <v>646212</v>
      </c>
    </row>
    <row r="33" spans="1:15" ht="15.75" thickBot="1" x14ac:dyDescent="0.3">
      <c r="A33" s="415"/>
      <c r="B33" s="149" t="s">
        <v>326</v>
      </c>
      <c r="C33" s="147" t="s">
        <v>307</v>
      </c>
      <c r="D33" s="189">
        <v>888000</v>
      </c>
      <c r="E33" s="31"/>
    </row>
    <row r="34" spans="1:15" x14ac:dyDescent="0.25">
      <c r="A34" s="411" t="s">
        <v>286</v>
      </c>
      <c r="B34" s="148" t="s">
        <v>327</v>
      </c>
      <c r="C34" s="146" t="s">
        <v>328</v>
      </c>
      <c r="D34" s="190">
        <v>555000</v>
      </c>
    </row>
    <row r="35" spans="1:15" x14ac:dyDescent="0.25">
      <c r="A35" s="416"/>
      <c r="B35" s="135" t="s">
        <v>329</v>
      </c>
      <c r="C35" s="186" t="s">
        <v>311</v>
      </c>
      <c r="D35" s="192">
        <v>172950</v>
      </c>
      <c r="F35" s="31"/>
    </row>
    <row r="36" spans="1:15" x14ac:dyDescent="0.25">
      <c r="A36" s="376"/>
      <c r="C36" s="141" t="s">
        <v>311</v>
      </c>
      <c r="D36" s="191">
        <v>16500</v>
      </c>
      <c r="F36" s="31"/>
    </row>
    <row r="37" spans="1:15" x14ac:dyDescent="0.25">
      <c r="A37" s="376"/>
      <c r="B37" s="2"/>
      <c r="C37" s="141" t="s">
        <v>315</v>
      </c>
      <c r="D37" s="191">
        <v>203750</v>
      </c>
      <c r="O37" s="31"/>
    </row>
    <row r="38" spans="1:15" x14ac:dyDescent="0.25">
      <c r="A38" s="376"/>
      <c r="B38" s="2"/>
      <c r="C38" s="141" t="s">
        <v>311</v>
      </c>
      <c r="D38" s="191">
        <v>59670</v>
      </c>
      <c r="E38" s="31"/>
    </row>
    <row r="39" spans="1:15" ht="15.75" thickBot="1" x14ac:dyDescent="0.3">
      <c r="A39" s="412"/>
      <c r="B39" s="142" t="s">
        <v>330</v>
      </c>
      <c r="C39" s="147" t="s">
        <v>331</v>
      </c>
      <c r="D39" s="189">
        <v>669743</v>
      </c>
      <c r="E39" s="31"/>
    </row>
    <row r="40" spans="1:15" x14ac:dyDescent="0.25">
      <c r="A40" s="411" t="s">
        <v>16</v>
      </c>
      <c r="B40" s="148" t="s">
        <v>332</v>
      </c>
      <c r="C40" s="146" t="s">
        <v>333</v>
      </c>
      <c r="D40" s="190">
        <v>7697000</v>
      </c>
    </row>
    <row r="41" spans="1:15" ht="15.75" thickBot="1" x14ac:dyDescent="0.3">
      <c r="A41" s="412"/>
      <c r="B41" s="149" t="s">
        <v>334</v>
      </c>
      <c r="C41" s="147" t="s">
        <v>333</v>
      </c>
      <c r="D41" s="189">
        <v>427385</v>
      </c>
      <c r="E41" s="31"/>
    </row>
    <row r="42" spans="1:15" x14ac:dyDescent="0.25">
      <c r="A42" s="413" t="s">
        <v>19</v>
      </c>
      <c r="B42" s="148" t="s">
        <v>335</v>
      </c>
      <c r="C42" s="146" t="s">
        <v>333</v>
      </c>
      <c r="D42" s="190">
        <v>1638000</v>
      </c>
    </row>
    <row r="43" spans="1:15" x14ac:dyDescent="0.25">
      <c r="A43" s="375"/>
      <c r="B43" s="135" t="s">
        <v>336</v>
      </c>
      <c r="C43" s="141" t="s">
        <v>311</v>
      </c>
      <c r="D43" s="191">
        <v>875000</v>
      </c>
    </row>
    <row r="44" spans="1:15" x14ac:dyDescent="0.25">
      <c r="A44" s="375"/>
      <c r="B44" s="135" t="s">
        <v>337</v>
      </c>
      <c r="C44" s="141" t="s">
        <v>338</v>
      </c>
      <c r="D44" s="191">
        <v>1129617</v>
      </c>
    </row>
    <row r="45" spans="1:15" ht="15.75" thickBot="1" x14ac:dyDescent="0.3">
      <c r="A45" s="414"/>
      <c r="B45" s="155" t="s">
        <v>339</v>
      </c>
      <c r="C45" s="156" t="s">
        <v>307</v>
      </c>
      <c r="D45" s="193">
        <v>2024261</v>
      </c>
      <c r="E45" s="31"/>
    </row>
    <row r="46" spans="1:15" ht="15.75" thickTop="1" x14ac:dyDescent="0.25">
      <c r="A46" s="404" t="s">
        <v>20</v>
      </c>
      <c r="B46" s="404"/>
      <c r="C46" s="404"/>
      <c r="D46" s="196">
        <f>SUM(D4:D45)</f>
        <v>154675685</v>
      </c>
      <c r="E46" s="31"/>
      <c r="O46" s="31"/>
    </row>
    <row r="47" spans="1:15" ht="30" customHeight="1" x14ac:dyDescent="0.25">
      <c r="A47" s="397" t="s">
        <v>349</v>
      </c>
      <c r="B47" s="397"/>
      <c r="C47" s="397"/>
      <c r="D47" s="397"/>
      <c r="E47" s="397"/>
      <c r="F47" s="397"/>
    </row>
    <row r="48" spans="1:15" ht="8.25" customHeight="1" x14ac:dyDescent="0.25"/>
    <row r="49" spans="1:9" ht="75" x14ac:dyDescent="0.25">
      <c r="A49" s="137" t="s">
        <v>345</v>
      </c>
      <c r="B49" s="137" t="s">
        <v>57</v>
      </c>
      <c r="C49" s="137" t="s">
        <v>346</v>
      </c>
      <c r="D49" s="137" t="s">
        <v>10</v>
      </c>
      <c r="E49" s="137" t="s">
        <v>347</v>
      </c>
      <c r="F49" s="137" t="s">
        <v>348</v>
      </c>
    </row>
    <row r="50" spans="1:9" x14ac:dyDescent="0.25">
      <c r="A50" s="2" t="s">
        <v>301</v>
      </c>
      <c r="B50" s="2">
        <v>231</v>
      </c>
      <c r="C50" s="6">
        <v>212900243</v>
      </c>
      <c r="D50" s="8">
        <f>C50/C70</f>
        <v>0.57920072230627684</v>
      </c>
      <c r="E50" s="6">
        <v>533380966</v>
      </c>
      <c r="F50" s="8">
        <f>(C50-E50)/E50</f>
        <v>-0.60084769316646369</v>
      </c>
    </row>
    <row r="51" spans="1:9" x14ac:dyDescent="0.25">
      <c r="A51" s="2" t="s">
        <v>318</v>
      </c>
      <c r="B51" s="2">
        <v>1</v>
      </c>
      <c r="C51" s="6">
        <v>105381000</v>
      </c>
      <c r="D51" s="8">
        <f>C51/C70</f>
        <v>0.28669178793449174</v>
      </c>
      <c r="E51" s="6">
        <v>0</v>
      </c>
      <c r="F51" s="8">
        <v>1</v>
      </c>
    </row>
    <row r="52" spans="1:9" x14ac:dyDescent="0.25">
      <c r="A52" s="2" t="s">
        <v>305</v>
      </c>
      <c r="B52" s="2">
        <v>5</v>
      </c>
      <c r="C52" s="6">
        <v>21670579</v>
      </c>
      <c r="D52" s="8">
        <f>C52/C70</f>
        <v>5.895538132192378E-2</v>
      </c>
      <c r="E52" s="6">
        <v>0</v>
      </c>
      <c r="F52" s="8">
        <v>1</v>
      </c>
    </row>
    <row r="53" spans="1:9" x14ac:dyDescent="0.25">
      <c r="A53" s="2" t="s">
        <v>333</v>
      </c>
      <c r="B53" s="2">
        <v>3</v>
      </c>
      <c r="C53" s="6">
        <v>9762385</v>
      </c>
      <c r="D53" s="8">
        <f>C53/C70</f>
        <v>2.655882569111E-2</v>
      </c>
      <c r="E53" s="6">
        <v>9073000</v>
      </c>
      <c r="F53" s="8">
        <f>(C53-E53)/E53</f>
        <v>7.5982034608178109E-2</v>
      </c>
    </row>
    <row r="54" spans="1:9" x14ac:dyDescent="0.25">
      <c r="A54" s="2" t="s">
        <v>307</v>
      </c>
      <c r="B54" s="2">
        <v>6</v>
      </c>
      <c r="C54" s="6">
        <v>4448797</v>
      </c>
      <c r="D54" s="8">
        <f>C54/C70</f>
        <v>1.2103069491536453E-2</v>
      </c>
      <c r="E54" s="6">
        <v>1447710</v>
      </c>
      <c r="F54" s="8">
        <f>(C54-E54)/E54</f>
        <v>2.0729890654896352</v>
      </c>
    </row>
    <row r="55" spans="1:9" x14ac:dyDescent="0.25">
      <c r="A55" s="2" t="s">
        <v>315</v>
      </c>
      <c r="B55" s="2">
        <v>2</v>
      </c>
      <c r="C55" s="6">
        <v>3767750</v>
      </c>
      <c r="D55" s="8">
        <f>C55/C70</f>
        <v>1.0250263178278639E-2</v>
      </c>
      <c r="E55" s="6">
        <v>207900</v>
      </c>
      <c r="F55" s="8">
        <f t="shared" ref="F55:F61" si="0">(C55-E55)/E55</f>
        <v>17.122895622895623</v>
      </c>
    </row>
    <row r="56" spans="1:9" x14ac:dyDescent="0.25">
      <c r="A56" s="2" t="s">
        <v>311</v>
      </c>
      <c r="B56" s="2">
        <v>5</v>
      </c>
      <c r="C56" s="6">
        <v>2419020</v>
      </c>
      <c r="D56" s="8">
        <f>C56/C70</f>
        <v>6.5810076659862235E-3</v>
      </c>
      <c r="E56" s="6">
        <v>26398800</v>
      </c>
      <c r="F56" s="8">
        <f t="shared" si="0"/>
        <v>-0.90836628937678987</v>
      </c>
    </row>
    <row r="57" spans="1:9" x14ac:dyDescent="0.25">
      <c r="A57" s="2" t="s">
        <v>320</v>
      </c>
      <c r="B57" s="2">
        <v>2</v>
      </c>
      <c r="C57" s="6">
        <v>2114548</v>
      </c>
      <c r="D57" s="8">
        <f>C57/C70</f>
        <v>5.7526835652850477E-3</v>
      </c>
      <c r="E57" s="6">
        <v>1646510</v>
      </c>
      <c r="F57" s="8">
        <f t="shared" si="0"/>
        <v>0.28426064828030195</v>
      </c>
    </row>
    <row r="58" spans="1:9" x14ac:dyDescent="0.25">
      <c r="A58" s="2" t="s">
        <v>338</v>
      </c>
      <c r="B58" s="2">
        <v>1</v>
      </c>
      <c r="C58" s="6">
        <v>1129617</v>
      </c>
      <c r="D58" s="8">
        <f>C58/C70</f>
        <v>3.0731528208234574E-3</v>
      </c>
      <c r="E58" s="6">
        <v>438000</v>
      </c>
      <c r="F58" s="8">
        <f t="shared" si="0"/>
        <v>1.5790342465753424</v>
      </c>
    </row>
    <row r="59" spans="1:9" x14ac:dyDescent="0.25">
      <c r="A59" s="2" t="s">
        <v>309</v>
      </c>
      <c r="B59" s="2">
        <v>1</v>
      </c>
      <c r="C59" s="6">
        <v>1000000</v>
      </c>
      <c r="D59" s="8">
        <f>C59/C70</f>
        <v>2.720526356121993E-3</v>
      </c>
      <c r="E59" s="6">
        <v>8451368</v>
      </c>
      <c r="F59" s="8">
        <f t="shared" si="0"/>
        <v>-0.8816759606255461</v>
      </c>
    </row>
    <row r="60" spans="1:9" x14ac:dyDescent="0.25">
      <c r="A60" s="2" t="s">
        <v>331</v>
      </c>
      <c r="B60" s="2">
        <v>1</v>
      </c>
      <c r="C60" s="6">
        <v>669743</v>
      </c>
      <c r="D60" s="8">
        <f>C60/C70</f>
        <v>1.8220534833282118E-3</v>
      </c>
      <c r="E60" s="6">
        <v>614775</v>
      </c>
      <c r="F60" s="8">
        <f t="shared" si="0"/>
        <v>8.9411573339839776E-2</v>
      </c>
    </row>
    <row r="61" spans="1:9" x14ac:dyDescent="0.25">
      <c r="A61" s="2" t="s">
        <v>322</v>
      </c>
      <c r="B61" s="2">
        <v>1</v>
      </c>
      <c r="C61" s="6">
        <v>600000</v>
      </c>
      <c r="D61" s="8">
        <f>C61/C70</f>
        <v>1.6323158136731957E-3</v>
      </c>
      <c r="E61" s="6">
        <v>12420000</v>
      </c>
      <c r="F61" s="8">
        <f t="shared" si="0"/>
        <v>-0.95169082125603865</v>
      </c>
    </row>
    <row r="62" spans="1:9" x14ac:dyDescent="0.25">
      <c r="A62" s="2" t="s">
        <v>323</v>
      </c>
      <c r="B62" s="2">
        <v>2</v>
      </c>
      <c r="C62" s="6">
        <v>564992</v>
      </c>
      <c r="D62" s="8">
        <f>C62/C70</f>
        <v>1.5370756269980769E-3</v>
      </c>
      <c r="E62" s="6">
        <v>0</v>
      </c>
      <c r="F62" s="8">
        <v>1</v>
      </c>
      <c r="I62" s="31"/>
    </row>
    <row r="63" spans="1:9" x14ac:dyDescent="0.25">
      <c r="A63" s="2" t="s">
        <v>328</v>
      </c>
      <c r="B63" s="2">
        <v>1</v>
      </c>
      <c r="C63" s="6">
        <v>555000</v>
      </c>
      <c r="D63" s="8">
        <f>C63/C70</f>
        <v>1.5098921276477061E-3</v>
      </c>
      <c r="E63" s="6">
        <v>555000</v>
      </c>
      <c r="F63" s="8">
        <f t="shared" ref="F63:F64" si="1">(C63-E63)/E63</f>
        <v>0</v>
      </c>
    </row>
    <row r="64" spans="1:9" x14ac:dyDescent="0.25">
      <c r="A64" s="2" t="s">
        <v>324</v>
      </c>
      <c r="B64" s="2">
        <v>1</v>
      </c>
      <c r="C64" s="6">
        <v>404280</v>
      </c>
      <c r="D64" s="8">
        <f>C64/C70</f>
        <v>1.0998543952529993E-3</v>
      </c>
      <c r="E64" s="6">
        <v>4456375</v>
      </c>
      <c r="F64" s="8">
        <f t="shared" si="1"/>
        <v>-0.90928052509046031</v>
      </c>
      <c r="H64" s="31"/>
    </row>
    <row r="65" spans="1:9" x14ac:dyDescent="0.25">
      <c r="A65" s="2" t="s">
        <v>303</v>
      </c>
      <c r="B65" s="2">
        <v>10</v>
      </c>
      <c r="C65" s="6">
        <v>187974</v>
      </c>
      <c r="D65" s="8">
        <f>C65/C70</f>
        <v>5.1138822126567548E-4</v>
      </c>
      <c r="E65" s="6">
        <v>0</v>
      </c>
      <c r="F65" s="8">
        <v>1</v>
      </c>
      <c r="G65" s="31"/>
      <c r="H65" s="39"/>
      <c r="I65" s="31"/>
    </row>
    <row r="66" spans="1:9" x14ac:dyDescent="0.25">
      <c r="A66" s="138" t="s">
        <v>350</v>
      </c>
      <c r="B66" s="2">
        <v>0</v>
      </c>
      <c r="C66" s="6">
        <v>0</v>
      </c>
      <c r="D66" s="8">
        <f>C66/C70</f>
        <v>0</v>
      </c>
      <c r="E66" s="6">
        <v>68322044</v>
      </c>
      <c r="F66" s="8">
        <f t="shared" ref="F66:F69" si="2">(C66-E66)/E66</f>
        <v>-1</v>
      </c>
    </row>
    <row r="67" spans="1:9" x14ac:dyDescent="0.25">
      <c r="A67" s="138" t="s">
        <v>351</v>
      </c>
      <c r="B67" s="2">
        <v>0</v>
      </c>
      <c r="C67" s="6">
        <v>0</v>
      </c>
      <c r="D67" s="8">
        <f>C67/C70</f>
        <v>0</v>
      </c>
      <c r="E67" s="6">
        <v>10627000</v>
      </c>
      <c r="F67" s="8">
        <f t="shared" si="2"/>
        <v>-1</v>
      </c>
    </row>
    <row r="68" spans="1:9" x14ac:dyDescent="0.25">
      <c r="A68" s="138" t="s">
        <v>352</v>
      </c>
      <c r="B68" s="2">
        <v>0</v>
      </c>
      <c r="C68" s="6">
        <v>0</v>
      </c>
      <c r="D68" s="8">
        <f>C68/C70</f>
        <v>0</v>
      </c>
      <c r="E68" s="6">
        <v>5357409</v>
      </c>
      <c r="F68" s="8">
        <f t="shared" si="2"/>
        <v>-1</v>
      </c>
    </row>
    <row r="69" spans="1:9" ht="15.75" thickBot="1" x14ac:dyDescent="0.3">
      <c r="A69" s="151" t="s">
        <v>353</v>
      </c>
      <c r="B69" s="142">
        <v>0</v>
      </c>
      <c r="C69" s="144">
        <v>0</v>
      </c>
      <c r="D69" s="22">
        <f>C69/C70</f>
        <v>0</v>
      </c>
      <c r="E69" s="144">
        <v>735290</v>
      </c>
      <c r="F69" s="22">
        <f t="shared" si="2"/>
        <v>-1</v>
      </c>
    </row>
    <row r="70" spans="1:9" x14ac:dyDescent="0.25">
      <c r="A70" s="194" t="s">
        <v>20</v>
      </c>
      <c r="B70" s="195">
        <f>SUM(B50:B69)</f>
        <v>273</v>
      </c>
      <c r="C70" s="196">
        <f>SUM(C50:C69)</f>
        <v>367575928</v>
      </c>
      <c r="D70" s="197">
        <f>SUM(D50:D69)</f>
        <v>1</v>
      </c>
      <c r="E70" s="196">
        <f>SUM(E50:E69)</f>
        <v>684132147</v>
      </c>
      <c r="F70" s="197">
        <f>(C70-E70)/E70</f>
        <v>-0.46271209500698995</v>
      </c>
    </row>
    <row r="72" spans="1:9" ht="28.5" customHeight="1" x14ac:dyDescent="0.25">
      <c r="A72" s="402" t="s">
        <v>377</v>
      </c>
      <c r="B72" s="402"/>
      <c r="C72" s="402"/>
      <c r="D72" s="402"/>
      <c r="E72" s="402"/>
      <c r="F72" s="402"/>
    </row>
    <row r="73" spans="1:9" ht="10.5" customHeight="1" x14ac:dyDescent="0.25"/>
    <row r="74" spans="1:9" ht="60" x14ac:dyDescent="0.25">
      <c r="A74" s="152" t="s">
        <v>378</v>
      </c>
      <c r="B74" s="152" t="s">
        <v>57</v>
      </c>
      <c r="C74" s="152" t="s">
        <v>10</v>
      </c>
      <c r="D74" s="150" t="s">
        <v>6</v>
      </c>
      <c r="E74" s="152" t="s">
        <v>10</v>
      </c>
    </row>
    <row r="75" spans="1:9" x14ac:dyDescent="0.25">
      <c r="A75" s="2" t="s">
        <v>379</v>
      </c>
      <c r="B75" s="2">
        <v>231</v>
      </c>
      <c r="C75" s="8">
        <f>B75/B78</f>
        <v>0.84615384615384615</v>
      </c>
      <c r="D75" s="6">
        <v>212900243</v>
      </c>
      <c r="E75" s="8">
        <f>D75/D78</f>
        <v>0.57920072230627684</v>
      </c>
    </row>
    <row r="76" spans="1:9" ht="60" x14ac:dyDescent="0.25">
      <c r="A76" s="12" t="s">
        <v>380</v>
      </c>
      <c r="B76" s="2">
        <v>38</v>
      </c>
      <c r="C76" s="8">
        <f>B76/B78</f>
        <v>0.1391941391941392</v>
      </c>
      <c r="D76" s="6">
        <v>149752935</v>
      </c>
      <c r="E76" s="8">
        <f>D76/D78</f>
        <v>0.40740680657412365</v>
      </c>
      <c r="G76" s="31"/>
      <c r="H76" s="31"/>
    </row>
    <row r="77" spans="1:9" x14ac:dyDescent="0.25">
      <c r="A77" s="2" t="s">
        <v>381</v>
      </c>
      <c r="B77" s="2">
        <v>4</v>
      </c>
      <c r="C77" s="8">
        <f>B77/B78</f>
        <v>1.4652014652014652E-2</v>
      </c>
      <c r="D77" s="6">
        <v>4922750</v>
      </c>
      <c r="E77" s="8">
        <f>D77/D78</f>
        <v>1.339247111959954E-2</v>
      </c>
      <c r="F77" s="200"/>
      <c r="G77" s="31"/>
    </row>
    <row r="78" spans="1:9" x14ac:dyDescent="0.25">
      <c r="A78" s="181" t="s">
        <v>20</v>
      </c>
      <c r="B78" s="178">
        <f>SUM(B75:B77)</f>
        <v>273</v>
      </c>
      <c r="C78" s="180">
        <f>SUM(C75:C77)</f>
        <v>1</v>
      </c>
      <c r="D78" s="179">
        <f>SUM(D75:D77)</f>
        <v>367575928</v>
      </c>
      <c r="E78" s="180">
        <f>SUM(E75:E77)</f>
        <v>1</v>
      </c>
    </row>
    <row r="79" spans="1:9" ht="9" customHeight="1" x14ac:dyDescent="0.25"/>
    <row r="80" spans="1:9" ht="26.25" customHeight="1" x14ac:dyDescent="0.25">
      <c r="A80" s="397" t="s">
        <v>382</v>
      </c>
      <c r="B80" s="397"/>
      <c r="C80" s="397"/>
      <c r="D80" s="397"/>
      <c r="E80" s="397"/>
      <c r="F80" s="397"/>
      <c r="G80" s="397"/>
    </row>
    <row r="81" spans="1:10" ht="6.75" customHeight="1" x14ac:dyDescent="0.25"/>
    <row r="82" spans="1:10" ht="45" x14ac:dyDescent="0.25">
      <c r="A82" s="152" t="s">
        <v>378</v>
      </c>
      <c r="B82" s="153" t="s">
        <v>383</v>
      </c>
      <c r="C82" s="152" t="s">
        <v>10</v>
      </c>
      <c r="D82" s="150" t="s">
        <v>384</v>
      </c>
      <c r="E82" s="152" t="s">
        <v>10</v>
      </c>
      <c r="F82" s="153" t="s">
        <v>385</v>
      </c>
      <c r="G82" s="152" t="s">
        <v>386</v>
      </c>
    </row>
    <row r="83" spans="1:10" x14ac:dyDescent="0.25">
      <c r="A83" s="2" t="s">
        <v>387</v>
      </c>
      <c r="B83" s="6">
        <v>28906121</v>
      </c>
      <c r="C83" s="8">
        <v>0</v>
      </c>
      <c r="D83" s="6">
        <v>147865508</v>
      </c>
      <c r="E83" s="8">
        <f>D83/D85</f>
        <v>0.49617399871280093</v>
      </c>
      <c r="F83" s="6">
        <v>36128614</v>
      </c>
      <c r="G83" s="8">
        <f>F83/F85</f>
        <v>0.88858901924022748</v>
      </c>
      <c r="H83" s="31"/>
      <c r="I83" s="31"/>
      <c r="J83" s="31"/>
    </row>
    <row r="84" spans="1:10" x14ac:dyDescent="0.25">
      <c r="A84" s="2" t="s">
        <v>388</v>
      </c>
      <c r="B84" s="6">
        <v>0</v>
      </c>
      <c r="C84" s="8">
        <v>0</v>
      </c>
      <c r="D84" s="6">
        <v>150145892</v>
      </c>
      <c r="E84" s="8">
        <f>D84/D85</f>
        <v>0.50382600128719912</v>
      </c>
      <c r="F84" s="6">
        <v>4529793</v>
      </c>
      <c r="G84" s="8">
        <f>F84/F85</f>
        <v>0.11141098075977252</v>
      </c>
      <c r="H84" s="182"/>
      <c r="I84" s="183"/>
    </row>
    <row r="85" spans="1:10" x14ac:dyDescent="0.25">
      <c r="A85" s="181" t="s">
        <v>389</v>
      </c>
      <c r="B85" s="179">
        <f>SUM(B83:B84)</f>
        <v>28906121</v>
      </c>
      <c r="C85" s="180">
        <v>0</v>
      </c>
      <c r="D85" s="179">
        <f>SUM(D83:D84)</f>
        <v>298011400</v>
      </c>
      <c r="E85" s="180">
        <f>SUM(E83:E84)</f>
        <v>1</v>
      </c>
      <c r="F85" s="179">
        <f>SUM(F83:F84)</f>
        <v>40658407</v>
      </c>
      <c r="G85" s="180">
        <f>SUM(G83:G84)</f>
        <v>1</v>
      </c>
      <c r="H85" s="31"/>
      <c r="I85" s="183"/>
    </row>
    <row r="87" spans="1:10" x14ac:dyDescent="0.25">
      <c r="A87" s="132" t="s">
        <v>390</v>
      </c>
      <c r="F87" s="31"/>
      <c r="G87" s="31"/>
    </row>
    <row r="88" spans="1:10" x14ac:dyDescent="0.25">
      <c r="G88" s="31"/>
    </row>
    <row r="89" spans="1:10" ht="27" customHeight="1" x14ac:dyDescent="0.25">
      <c r="A89" s="405" t="s">
        <v>40</v>
      </c>
      <c r="B89" s="385" t="s">
        <v>391</v>
      </c>
      <c r="C89" s="385"/>
      <c r="D89" s="408" t="s">
        <v>393</v>
      </c>
      <c r="E89" s="409"/>
      <c r="F89" s="409"/>
      <c r="G89" s="410"/>
    </row>
    <row r="90" spans="1:10" x14ac:dyDescent="0.25">
      <c r="A90" s="407"/>
      <c r="B90" s="405" t="s">
        <v>379</v>
      </c>
      <c r="C90" s="405" t="s">
        <v>392</v>
      </c>
      <c r="D90" s="403" t="s">
        <v>379</v>
      </c>
      <c r="E90" s="403"/>
      <c r="F90" s="395" t="s">
        <v>392</v>
      </c>
      <c r="G90" s="391"/>
    </row>
    <row r="91" spans="1:10" x14ac:dyDescent="0.25">
      <c r="A91" s="406"/>
      <c r="B91" s="406"/>
      <c r="C91" s="406"/>
      <c r="D91" s="198" t="s">
        <v>394</v>
      </c>
      <c r="E91" s="184" t="s">
        <v>10</v>
      </c>
      <c r="F91" s="184" t="s">
        <v>394</v>
      </c>
      <c r="G91" s="184" t="s">
        <v>10</v>
      </c>
    </row>
    <row r="92" spans="1:10" ht="30" x14ac:dyDescent="0.25">
      <c r="A92" s="12" t="s">
        <v>12</v>
      </c>
      <c r="B92" s="2">
        <v>20</v>
      </c>
      <c r="C92" s="2">
        <v>12</v>
      </c>
      <c r="D92" s="6">
        <v>3560866</v>
      </c>
      <c r="E92" s="8">
        <f>D92/D100</f>
        <v>1.6725514023955342E-2</v>
      </c>
      <c r="F92" s="6">
        <v>10627766</v>
      </c>
      <c r="G92" s="8">
        <f>F92/F100</f>
        <v>6.8709997954752869E-2</v>
      </c>
      <c r="H92" s="31"/>
    </row>
    <row r="93" spans="1:10" x14ac:dyDescent="0.25">
      <c r="A93" s="2" t="s">
        <v>13</v>
      </c>
      <c r="B93" s="71">
        <v>164</v>
      </c>
      <c r="C93" s="71">
        <v>16</v>
      </c>
      <c r="D93" s="191">
        <v>63566091</v>
      </c>
      <c r="E93" s="73">
        <f>D93/D100</f>
        <v>0.29857218622338538</v>
      </c>
      <c r="F93" s="191">
        <v>127044831</v>
      </c>
      <c r="G93" s="8">
        <f>F93/F100</f>
        <v>0.8213626530892687</v>
      </c>
      <c r="H93" s="31"/>
      <c r="J93" s="31"/>
    </row>
    <row r="94" spans="1:10" x14ac:dyDescent="0.25">
      <c r="A94" s="2" t="s">
        <v>14</v>
      </c>
      <c r="B94" s="2">
        <v>7</v>
      </c>
      <c r="C94" s="2">
        <v>2</v>
      </c>
      <c r="D94" s="6">
        <v>22401879</v>
      </c>
      <c r="E94" s="8">
        <f>D94/D100</f>
        <v>0.10522242100024282</v>
      </c>
      <c r="F94" s="6">
        <v>1534212</v>
      </c>
      <c r="G94" s="8">
        <f>F94/F100</f>
        <v>9.9188957850744278E-3</v>
      </c>
      <c r="H94" s="31"/>
    </row>
    <row r="95" spans="1:10" ht="30" x14ac:dyDescent="0.25">
      <c r="A95" s="12" t="s">
        <v>15</v>
      </c>
      <c r="B95" s="71">
        <v>15</v>
      </c>
      <c r="C95" s="71">
        <v>6</v>
      </c>
      <c r="D95" s="6">
        <v>12427469</v>
      </c>
      <c r="E95" s="8">
        <f>D95/D100</f>
        <v>5.837226310728072E-2</v>
      </c>
      <c r="F95" s="6">
        <v>1677613</v>
      </c>
      <c r="G95" s="8">
        <f>F95/F100</f>
        <v>1.084600336504086E-2</v>
      </c>
      <c r="H95" s="31"/>
    </row>
    <row r="96" spans="1:10" ht="30" x14ac:dyDescent="0.25">
      <c r="A96" s="12" t="s">
        <v>16</v>
      </c>
      <c r="B96" s="71">
        <v>13</v>
      </c>
      <c r="C96" s="71">
        <v>2</v>
      </c>
      <c r="D96" s="191">
        <v>82640306</v>
      </c>
      <c r="E96" s="73">
        <f>D96/D100</f>
        <v>0.38816445127307814</v>
      </c>
      <c r="F96" s="191">
        <v>8124385</v>
      </c>
      <c r="G96" s="8">
        <f>F96/F100</f>
        <v>5.2525288638611813E-2</v>
      </c>
      <c r="H96" s="31"/>
    </row>
    <row r="97" spans="1:9" ht="30" x14ac:dyDescent="0.25">
      <c r="A97" s="12" t="s">
        <v>17</v>
      </c>
      <c r="B97" s="2">
        <v>1</v>
      </c>
      <c r="C97" s="2">
        <v>0</v>
      </c>
      <c r="D97" s="6">
        <v>820000</v>
      </c>
      <c r="E97" s="8">
        <f>D97/D100</f>
        <v>3.8515691125819897E-3</v>
      </c>
      <c r="F97" s="6">
        <v>0</v>
      </c>
      <c r="G97" s="8">
        <f>F97/F100</f>
        <v>0</v>
      </c>
      <c r="H97" s="31"/>
    </row>
    <row r="98" spans="1:9" x14ac:dyDescent="0.25">
      <c r="A98" s="2" t="s">
        <v>18</v>
      </c>
      <c r="B98" s="2">
        <v>3</v>
      </c>
      <c r="C98" s="2">
        <v>0</v>
      </c>
      <c r="D98" s="6">
        <v>2387895</v>
      </c>
      <c r="E98" s="8">
        <f>D98/D100</f>
        <v>1.1216027592791427E-2</v>
      </c>
      <c r="F98" s="6">
        <v>0</v>
      </c>
      <c r="G98" s="8">
        <f>F98/F100</f>
        <v>0</v>
      </c>
      <c r="H98" s="31"/>
    </row>
    <row r="99" spans="1:9" x14ac:dyDescent="0.25">
      <c r="A99" s="2" t="s">
        <v>19</v>
      </c>
      <c r="B99" s="2">
        <v>8</v>
      </c>
      <c r="C99" s="2">
        <v>4</v>
      </c>
      <c r="D99" s="6">
        <v>25095737</v>
      </c>
      <c r="E99" s="8">
        <f>D99/D100</f>
        <v>0.11787556766668415</v>
      </c>
      <c r="F99" s="6">
        <v>5666878</v>
      </c>
      <c r="G99" s="8">
        <f>F99/F100</f>
        <v>3.6637161167251339E-2</v>
      </c>
      <c r="H99" s="31"/>
    </row>
    <row r="100" spans="1:9" x14ac:dyDescent="0.25">
      <c r="A100" s="199" t="s">
        <v>20</v>
      </c>
      <c r="B100" s="178">
        <f t="shared" ref="B100:G100" si="3">SUM(B92:B99)</f>
        <v>231</v>
      </c>
      <c r="C100" s="178">
        <f t="shared" si="3"/>
        <v>42</v>
      </c>
      <c r="D100" s="179">
        <f t="shared" si="3"/>
        <v>212900243</v>
      </c>
      <c r="E100" s="180">
        <f t="shared" si="3"/>
        <v>1</v>
      </c>
      <c r="F100" s="179">
        <f t="shared" si="3"/>
        <v>154675685</v>
      </c>
      <c r="G100" s="180">
        <f t="shared" si="3"/>
        <v>1</v>
      </c>
      <c r="H100" s="31"/>
      <c r="I100" s="31"/>
    </row>
    <row r="102" spans="1:9" x14ac:dyDescent="0.25">
      <c r="H102" s="31"/>
      <c r="I102" s="31"/>
    </row>
  </sheetData>
  <mergeCells count="18">
    <mergeCell ref="A1:F1"/>
    <mergeCell ref="C90:C91"/>
    <mergeCell ref="B90:B91"/>
    <mergeCell ref="A89:A91"/>
    <mergeCell ref="F90:G90"/>
    <mergeCell ref="D89:G89"/>
    <mergeCell ref="A40:A41"/>
    <mergeCell ref="A42:A45"/>
    <mergeCell ref="A32:A33"/>
    <mergeCell ref="A34:A39"/>
    <mergeCell ref="A4:A15"/>
    <mergeCell ref="A16:A31"/>
    <mergeCell ref="A72:F72"/>
    <mergeCell ref="A80:G80"/>
    <mergeCell ref="B89:C89"/>
    <mergeCell ref="D90:E90"/>
    <mergeCell ref="A46:C46"/>
    <mergeCell ref="A47:F4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topLeftCell="A4" workbookViewId="0">
      <selection activeCell="T134" sqref="T134"/>
    </sheetView>
  </sheetViews>
  <sheetFormatPr defaultRowHeight="15" x14ac:dyDescent="0.25"/>
  <cols>
    <col min="1" max="1" width="7.28515625" customWidth="1"/>
    <col min="2" max="2" width="10.42578125" bestFit="1" customWidth="1"/>
    <col min="3" max="3" width="11.85546875" customWidth="1"/>
    <col min="4" max="4" width="10.42578125" bestFit="1" customWidth="1"/>
    <col min="5" max="7" width="10.5703125" bestFit="1" customWidth="1"/>
    <col min="9" max="9" width="9.85546875" bestFit="1" customWidth="1"/>
  </cols>
  <sheetData>
    <row r="1" spans="1:6" x14ac:dyDescent="0.25">
      <c r="A1" s="132" t="s">
        <v>374</v>
      </c>
    </row>
    <row r="2" spans="1:6" ht="11.25" customHeight="1" x14ac:dyDescent="0.25">
      <c r="A2" s="132"/>
    </row>
    <row r="3" spans="1:6" ht="60" x14ac:dyDescent="0.25">
      <c r="A3" s="153" t="s">
        <v>262</v>
      </c>
      <c r="B3" s="340" t="s">
        <v>611</v>
      </c>
      <c r="C3" s="177" t="s">
        <v>373</v>
      </c>
      <c r="D3" s="341" t="s">
        <v>610</v>
      </c>
      <c r="E3" s="153" t="s">
        <v>373</v>
      </c>
    </row>
    <row r="4" spans="1:6" x14ac:dyDescent="0.25">
      <c r="A4" s="2" t="s">
        <v>231</v>
      </c>
      <c r="B4" s="342" t="s">
        <v>355</v>
      </c>
      <c r="C4" s="105">
        <v>539792</v>
      </c>
      <c r="D4" s="343" t="s">
        <v>306</v>
      </c>
      <c r="E4" s="165">
        <v>539792</v>
      </c>
    </row>
    <row r="5" spans="1:6" x14ac:dyDescent="0.25">
      <c r="A5" s="2"/>
      <c r="B5" s="344" t="s">
        <v>358</v>
      </c>
      <c r="C5" s="105">
        <v>1534212</v>
      </c>
      <c r="D5" s="345" t="s">
        <v>325</v>
      </c>
      <c r="E5" s="165">
        <v>646212</v>
      </c>
    </row>
    <row r="6" spans="1:6" x14ac:dyDescent="0.25">
      <c r="A6" s="2"/>
      <c r="B6" s="208" t="s">
        <v>362</v>
      </c>
      <c r="C6" s="105">
        <v>17529399</v>
      </c>
      <c r="D6" s="345" t="s">
        <v>326</v>
      </c>
      <c r="E6" s="165">
        <v>888000</v>
      </c>
      <c r="F6" s="31"/>
    </row>
    <row r="7" spans="1:6" x14ac:dyDescent="0.25">
      <c r="A7" s="2"/>
      <c r="B7" s="346" t="s">
        <v>334</v>
      </c>
      <c r="C7" s="105">
        <v>12889615</v>
      </c>
      <c r="D7" s="348" t="s">
        <v>314</v>
      </c>
      <c r="E7" s="165">
        <v>3564000</v>
      </c>
    </row>
    <row r="8" spans="1:6" x14ac:dyDescent="0.25">
      <c r="A8" s="2"/>
      <c r="B8" s="358" t="s">
        <v>356</v>
      </c>
      <c r="C8" s="105">
        <v>1294900</v>
      </c>
      <c r="D8" s="348" t="s">
        <v>312</v>
      </c>
      <c r="E8" s="165">
        <v>10881579</v>
      </c>
    </row>
    <row r="9" spans="1:6" x14ac:dyDescent="0.25">
      <c r="A9" s="2"/>
      <c r="B9" s="205" t="s">
        <v>366</v>
      </c>
      <c r="C9" s="105">
        <v>116357974</v>
      </c>
      <c r="D9" s="348" t="s">
        <v>319</v>
      </c>
      <c r="E9" s="166">
        <v>3083820</v>
      </c>
      <c r="F9" s="31"/>
    </row>
    <row r="10" spans="1:6" x14ac:dyDescent="0.25">
      <c r="A10" s="2" t="s">
        <v>232</v>
      </c>
      <c r="B10" s="350" t="s">
        <v>359</v>
      </c>
      <c r="C10" s="105">
        <v>555000</v>
      </c>
      <c r="D10" s="347" t="s">
        <v>334</v>
      </c>
      <c r="E10" s="165">
        <v>427385</v>
      </c>
    </row>
    <row r="11" spans="1:6" x14ac:dyDescent="0.25">
      <c r="A11" s="2"/>
      <c r="B11" s="352" t="s">
        <v>357</v>
      </c>
      <c r="C11" s="105">
        <v>350532</v>
      </c>
      <c r="D11" s="347" t="s">
        <v>332</v>
      </c>
      <c r="E11" s="165">
        <v>7697000</v>
      </c>
    </row>
    <row r="12" spans="1:6" x14ac:dyDescent="0.25">
      <c r="A12" s="2"/>
      <c r="B12" s="354" t="s">
        <v>370</v>
      </c>
      <c r="C12" s="105">
        <v>1600000</v>
      </c>
      <c r="D12" s="347" t="s">
        <v>336</v>
      </c>
      <c r="E12" s="165">
        <v>875000</v>
      </c>
    </row>
    <row r="13" spans="1:6" x14ac:dyDescent="0.25">
      <c r="A13" s="2"/>
      <c r="B13" s="356" t="s">
        <v>372</v>
      </c>
      <c r="C13" s="105">
        <v>2024261</v>
      </c>
      <c r="D13" s="347" t="s">
        <v>335</v>
      </c>
      <c r="E13" s="165">
        <v>1638000</v>
      </c>
    </row>
    <row r="14" spans="1:6" x14ac:dyDescent="0.25">
      <c r="A14" s="2"/>
      <c r="B14" s="2"/>
      <c r="C14" s="167"/>
      <c r="D14" s="347" t="s">
        <v>330</v>
      </c>
      <c r="E14" s="165">
        <v>669743</v>
      </c>
    </row>
    <row r="15" spans="1:6" x14ac:dyDescent="0.25">
      <c r="A15" s="2"/>
      <c r="B15" s="2"/>
      <c r="C15" s="167"/>
      <c r="D15" s="347" t="s">
        <v>329</v>
      </c>
      <c r="E15" s="165">
        <v>452870</v>
      </c>
    </row>
    <row r="16" spans="1:6" x14ac:dyDescent="0.25">
      <c r="A16" s="2"/>
      <c r="B16" s="2"/>
      <c r="C16" s="167"/>
      <c r="D16" s="347" t="s">
        <v>337</v>
      </c>
      <c r="E16" s="165">
        <v>1129617</v>
      </c>
      <c r="F16" s="31"/>
    </row>
    <row r="17" spans="1:6" x14ac:dyDescent="0.25">
      <c r="A17" s="2"/>
      <c r="B17" s="2"/>
      <c r="C17" s="167"/>
      <c r="D17" s="359" t="s">
        <v>310</v>
      </c>
      <c r="E17" s="165">
        <v>1294900</v>
      </c>
    </row>
    <row r="18" spans="1:6" x14ac:dyDescent="0.25">
      <c r="A18" s="2"/>
      <c r="B18" s="2"/>
      <c r="C18" s="167"/>
      <c r="D18" s="349" t="s">
        <v>317</v>
      </c>
      <c r="E18" s="165">
        <v>105381000</v>
      </c>
    </row>
    <row r="19" spans="1:6" x14ac:dyDescent="0.25">
      <c r="A19" s="2"/>
      <c r="B19" s="2"/>
      <c r="C19" s="167"/>
      <c r="D19" s="349" t="s">
        <v>316</v>
      </c>
      <c r="E19" s="165">
        <v>889000</v>
      </c>
    </row>
    <row r="20" spans="1:6" x14ac:dyDescent="0.25">
      <c r="A20" s="2"/>
      <c r="B20" s="2"/>
      <c r="C20" s="167"/>
      <c r="D20" s="349" t="s">
        <v>302</v>
      </c>
      <c r="E20" s="165">
        <v>187974</v>
      </c>
    </row>
    <row r="21" spans="1:6" x14ac:dyDescent="0.25">
      <c r="A21" s="2"/>
      <c r="B21" s="2"/>
      <c r="C21" s="167"/>
      <c r="D21" s="349" t="s">
        <v>304</v>
      </c>
      <c r="E21" s="165">
        <v>9900000</v>
      </c>
      <c r="F21" s="31"/>
    </row>
    <row r="22" spans="1:6" x14ac:dyDescent="0.25">
      <c r="A22" s="2"/>
      <c r="B22" s="2"/>
      <c r="C22" s="167"/>
      <c r="D22" s="351" t="s">
        <v>327</v>
      </c>
      <c r="E22" s="165">
        <v>555000</v>
      </c>
    </row>
    <row r="23" spans="1:6" x14ac:dyDescent="0.25">
      <c r="A23" s="2"/>
      <c r="B23" s="2"/>
      <c r="C23" s="167"/>
      <c r="D23" s="353" t="s">
        <v>313</v>
      </c>
      <c r="E23" s="165">
        <v>350532</v>
      </c>
    </row>
    <row r="24" spans="1:6" x14ac:dyDescent="0.25">
      <c r="A24" s="2"/>
      <c r="B24" s="2"/>
      <c r="C24" s="167"/>
      <c r="D24" s="355" t="s">
        <v>321</v>
      </c>
      <c r="E24" s="165">
        <v>600000</v>
      </c>
    </row>
    <row r="25" spans="1:6" x14ac:dyDescent="0.25">
      <c r="A25" s="2"/>
      <c r="B25" s="2"/>
      <c r="C25" s="167"/>
      <c r="D25" s="355" t="s">
        <v>308</v>
      </c>
      <c r="E25" s="165">
        <v>1000000</v>
      </c>
      <c r="F25" s="31"/>
    </row>
    <row r="26" spans="1:6" x14ac:dyDescent="0.25">
      <c r="A26" s="2"/>
      <c r="B26" s="2"/>
      <c r="C26" s="167"/>
      <c r="D26" s="357" t="s">
        <v>339</v>
      </c>
      <c r="E26" s="165">
        <v>2024261</v>
      </c>
    </row>
    <row r="27" spans="1:6" ht="11.25" customHeight="1" x14ac:dyDescent="0.25">
      <c r="A27" s="18"/>
      <c r="B27" s="18"/>
      <c r="C27" s="18"/>
      <c r="D27" s="18"/>
      <c r="E27" s="31"/>
    </row>
    <row r="28" spans="1:6" x14ac:dyDescent="0.25">
      <c r="B28" s="18" t="s">
        <v>355</v>
      </c>
      <c r="C28" t="s">
        <v>354</v>
      </c>
    </row>
    <row r="29" spans="1:6" x14ac:dyDescent="0.25">
      <c r="B29" s="18" t="s">
        <v>358</v>
      </c>
      <c r="C29" t="s">
        <v>360</v>
      </c>
    </row>
    <row r="30" spans="1:6" x14ac:dyDescent="0.25">
      <c r="B30" t="s">
        <v>362</v>
      </c>
      <c r="C30" t="s">
        <v>361</v>
      </c>
    </row>
    <row r="31" spans="1:6" x14ac:dyDescent="0.25">
      <c r="B31" t="s">
        <v>334</v>
      </c>
      <c r="C31" t="s">
        <v>363</v>
      </c>
    </row>
    <row r="32" spans="1:6" x14ac:dyDescent="0.25">
      <c r="B32" t="s">
        <v>356</v>
      </c>
      <c r="C32" t="s">
        <v>364</v>
      </c>
    </row>
    <row r="33" spans="1:4" x14ac:dyDescent="0.25">
      <c r="B33" t="s">
        <v>366</v>
      </c>
      <c r="C33" t="s">
        <v>365</v>
      </c>
    </row>
    <row r="34" spans="1:4" x14ac:dyDescent="0.25">
      <c r="B34" t="s">
        <v>359</v>
      </c>
      <c r="C34" t="s">
        <v>367</v>
      </c>
    </row>
    <row r="35" spans="1:4" x14ac:dyDescent="0.25">
      <c r="B35" t="s">
        <v>357</v>
      </c>
      <c r="C35" t="s">
        <v>368</v>
      </c>
    </row>
    <row r="36" spans="1:4" x14ac:dyDescent="0.25">
      <c r="B36" t="s">
        <v>370</v>
      </c>
      <c r="C36" t="s">
        <v>369</v>
      </c>
    </row>
    <row r="37" spans="1:4" x14ac:dyDescent="0.25">
      <c r="B37" t="s">
        <v>372</v>
      </c>
      <c r="C37" t="s">
        <v>371</v>
      </c>
    </row>
    <row r="38" spans="1:4" ht="10.5" customHeight="1" x14ac:dyDescent="0.25"/>
    <row r="39" spans="1:4" x14ac:dyDescent="0.25">
      <c r="A39" s="132" t="s">
        <v>376</v>
      </c>
    </row>
    <row r="41" spans="1:4" ht="60" x14ac:dyDescent="0.25">
      <c r="A41" s="152" t="s">
        <v>342</v>
      </c>
      <c r="B41" s="152" t="s">
        <v>341</v>
      </c>
      <c r="C41" s="153" t="s">
        <v>375</v>
      </c>
      <c r="D41" s="152" t="s">
        <v>10</v>
      </c>
    </row>
    <row r="42" spans="1:4" x14ac:dyDescent="0.25">
      <c r="A42" s="154" t="s">
        <v>303</v>
      </c>
      <c r="B42" s="2" t="s">
        <v>302</v>
      </c>
      <c r="C42" s="175">
        <v>0.187974</v>
      </c>
      <c r="D42" s="8">
        <f>C42/C63</f>
        <v>1.2152782772547606E-3</v>
      </c>
    </row>
    <row r="43" spans="1:4" x14ac:dyDescent="0.25">
      <c r="A43" s="169" t="s">
        <v>309</v>
      </c>
      <c r="B43" s="2" t="s">
        <v>308</v>
      </c>
      <c r="C43" s="175">
        <v>1</v>
      </c>
      <c r="D43" s="8">
        <f>C43/C63</f>
        <v>6.4651402707542561E-3</v>
      </c>
    </row>
    <row r="44" spans="1:4" x14ac:dyDescent="0.25">
      <c r="A44" s="417" t="s">
        <v>305</v>
      </c>
      <c r="B44" s="2" t="s">
        <v>312</v>
      </c>
      <c r="C44" s="175">
        <v>10.881579</v>
      </c>
      <c r="D44" s="8">
        <f>C44/C63</f>
        <v>7.035093460229383E-2</v>
      </c>
    </row>
    <row r="45" spans="1:4" x14ac:dyDescent="0.25">
      <c r="A45" s="418"/>
      <c r="B45" s="2" t="s">
        <v>366</v>
      </c>
      <c r="C45" s="175">
        <v>10.789</v>
      </c>
      <c r="D45" s="8">
        <f>C45/C63</f>
        <v>6.9752398381167674E-2</v>
      </c>
    </row>
    <row r="46" spans="1:4" x14ac:dyDescent="0.25">
      <c r="A46" s="417" t="s">
        <v>311</v>
      </c>
      <c r="B46" s="135" t="s">
        <v>334</v>
      </c>
      <c r="C46" s="176">
        <v>1.12412</v>
      </c>
      <c r="D46" s="8">
        <f>C46/C63</f>
        <v>7.267593481160275E-3</v>
      </c>
    </row>
    <row r="47" spans="1:4" x14ac:dyDescent="0.25">
      <c r="A47" s="418"/>
      <c r="B47" s="2" t="s">
        <v>310</v>
      </c>
      <c r="C47" s="176">
        <v>1.2948999999999999</v>
      </c>
      <c r="D47" s="8">
        <f>C47/C63</f>
        <v>8.3717101365996856E-3</v>
      </c>
    </row>
    <row r="48" spans="1:4" x14ac:dyDescent="0.25">
      <c r="A48" s="169" t="s">
        <v>318</v>
      </c>
      <c r="B48" s="2" t="s">
        <v>317</v>
      </c>
      <c r="C48" s="176">
        <v>105.381</v>
      </c>
      <c r="D48" s="8">
        <f>C48/C63</f>
        <v>0.68130294687235426</v>
      </c>
    </row>
    <row r="49" spans="1:14" x14ac:dyDescent="0.25">
      <c r="A49" s="417" t="s">
        <v>315</v>
      </c>
      <c r="B49" s="2" t="s">
        <v>314</v>
      </c>
      <c r="C49" s="170">
        <v>3.5640000000000001</v>
      </c>
      <c r="D49" s="8">
        <f>C49/C63</f>
        <v>2.304175992496817E-2</v>
      </c>
    </row>
    <row r="50" spans="1:14" x14ac:dyDescent="0.25">
      <c r="A50" s="418"/>
      <c r="B50" s="135" t="s">
        <v>329</v>
      </c>
      <c r="C50" s="170">
        <v>0.20374999999999999</v>
      </c>
      <c r="D50" s="8">
        <f>C50/C63</f>
        <v>1.3172723301661797E-3</v>
      </c>
    </row>
    <row r="51" spans="1:14" x14ac:dyDescent="0.25">
      <c r="A51" s="169" t="s">
        <v>320</v>
      </c>
      <c r="B51" s="2" t="s">
        <v>319</v>
      </c>
      <c r="C51" s="170">
        <v>2.1145480000000001</v>
      </c>
      <c r="D51" s="8">
        <f>C51/C63</f>
        <v>1.3670849429242873E-2</v>
      </c>
    </row>
    <row r="52" spans="1:14" x14ac:dyDescent="0.25">
      <c r="A52" s="169" t="s">
        <v>322</v>
      </c>
      <c r="B52" s="2" t="s">
        <v>321</v>
      </c>
      <c r="C52" s="170">
        <v>0.6</v>
      </c>
      <c r="D52" s="8">
        <f>C52/C63</f>
        <v>3.8790841624525537E-3</v>
      </c>
    </row>
    <row r="53" spans="1:14" x14ac:dyDescent="0.25">
      <c r="A53" s="169" t="s">
        <v>323</v>
      </c>
      <c r="B53" s="2" t="s">
        <v>319</v>
      </c>
      <c r="C53" s="170">
        <v>0.56499200000000005</v>
      </c>
      <c r="D53" s="8">
        <f>C53/C63</f>
        <v>3.6527525318539892E-3</v>
      </c>
    </row>
    <row r="54" spans="1:14" x14ac:dyDescent="0.25">
      <c r="A54" s="419" t="s">
        <v>307</v>
      </c>
      <c r="B54" s="2" t="s">
        <v>306</v>
      </c>
      <c r="C54" s="170">
        <v>0.53979200000000005</v>
      </c>
      <c r="D54" s="8">
        <f>C54/C63</f>
        <v>3.4898309970309818E-3</v>
      </c>
    </row>
    <row r="55" spans="1:14" x14ac:dyDescent="0.25">
      <c r="A55" s="420"/>
      <c r="B55" s="2" t="s">
        <v>313</v>
      </c>
      <c r="C55" s="170">
        <v>0.35053200000000001</v>
      </c>
      <c r="D55" s="8">
        <f>C55/C63</f>
        <v>2.266238549388031E-3</v>
      </c>
    </row>
    <row r="56" spans="1:14" x14ac:dyDescent="0.25">
      <c r="A56" s="420"/>
      <c r="B56" s="135" t="s">
        <v>339</v>
      </c>
      <c r="C56" s="170">
        <v>2.0242610000000001</v>
      </c>
      <c r="D56" s="8">
        <f>C56/C63</f>
        <v>1.3087131309617283E-2</v>
      </c>
    </row>
    <row r="57" spans="1:14" x14ac:dyDescent="0.25">
      <c r="A57" s="421"/>
      <c r="B57" s="135" t="s">
        <v>358</v>
      </c>
      <c r="C57" s="170">
        <v>1.5342119999999999</v>
      </c>
      <c r="D57" s="8">
        <f>C57/C63</f>
        <v>9.9188957850744296E-3</v>
      </c>
    </row>
    <row r="58" spans="1:14" x14ac:dyDescent="0.25">
      <c r="A58" s="169" t="s">
        <v>324</v>
      </c>
      <c r="B58" s="2" t="s">
        <v>319</v>
      </c>
      <c r="C58" s="170">
        <v>0.40427999999999997</v>
      </c>
      <c r="D58" s="8">
        <f>C58/C63</f>
        <v>2.6137269086605307E-3</v>
      </c>
    </row>
    <row r="59" spans="1:14" x14ac:dyDescent="0.25">
      <c r="A59" s="169" t="s">
        <v>328</v>
      </c>
      <c r="B59" s="135" t="s">
        <v>327</v>
      </c>
      <c r="C59" s="170">
        <v>0.55500000000000005</v>
      </c>
      <c r="D59" s="8">
        <f>C59/C63</f>
        <v>3.5881528502686127E-3</v>
      </c>
    </row>
    <row r="60" spans="1:14" x14ac:dyDescent="0.25">
      <c r="A60" s="169" t="s">
        <v>331</v>
      </c>
      <c r="B60" s="2" t="s">
        <v>330</v>
      </c>
      <c r="C60" s="170">
        <v>0.66974299999999998</v>
      </c>
      <c r="D60" s="8">
        <f>C60/C63</f>
        <v>4.3299824403557679E-3</v>
      </c>
    </row>
    <row r="61" spans="1:14" x14ac:dyDescent="0.25">
      <c r="A61" s="141" t="s">
        <v>333</v>
      </c>
      <c r="B61" s="135" t="s">
        <v>334</v>
      </c>
      <c r="C61" s="170">
        <v>9.7623850000000001</v>
      </c>
      <c r="D61" s="8">
        <f>C61/C63</f>
        <v>6.3115188402107295E-2</v>
      </c>
      <c r="I61" s="168"/>
    </row>
    <row r="62" spans="1:14" ht="15.75" thickBot="1" x14ac:dyDescent="0.3">
      <c r="A62" s="171" t="s">
        <v>338</v>
      </c>
      <c r="B62" s="149" t="s">
        <v>337</v>
      </c>
      <c r="C62" s="172">
        <v>1.1296170000000001</v>
      </c>
      <c r="D62" s="22">
        <f>C62/C63</f>
        <v>7.3031323572286116E-3</v>
      </c>
      <c r="N62" t="s">
        <v>618</v>
      </c>
    </row>
    <row r="63" spans="1:14" x14ac:dyDescent="0.25">
      <c r="A63" s="422" t="s">
        <v>20</v>
      </c>
      <c r="B63" s="423"/>
      <c r="C63" s="173">
        <f>SUM(C42:C62)</f>
        <v>154.67568499999999</v>
      </c>
      <c r="D63" s="174">
        <f>SUM(D42:D62)</f>
        <v>1</v>
      </c>
      <c r="F63" s="18"/>
    </row>
    <row r="97" spans="1:5" x14ac:dyDescent="0.25">
      <c r="A97" s="132" t="s">
        <v>399</v>
      </c>
    </row>
    <row r="99" spans="1:5" ht="75" x14ac:dyDescent="0.25">
      <c r="A99" s="184" t="s">
        <v>53</v>
      </c>
      <c r="B99" s="185" t="s">
        <v>395</v>
      </c>
      <c r="C99" s="185" t="s">
        <v>396</v>
      </c>
      <c r="D99" s="185" t="s">
        <v>397</v>
      </c>
      <c r="E99" s="185" t="s">
        <v>398</v>
      </c>
    </row>
    <row r="100" spans="1:5" x14ac:dyDescent="0.25">
      <c r="A100" s="201" t="s">
        <v>32</v>
      </c>
      <c r="B100" s="202">
        <v>0.39400000000000002</v>
      </c>
      <c r="C100" s="202">
        <v>0.60599999999999998</v>
      </c>
      <c r="D100" s="202">
        <v>0.76100000000000001</v>
      </c>
      <c r="E100" s="202">
        <v>0.23899999999999999</v>
      </c>
    </row>
    <row r="101" spans="1:5" x14ac:dyDescent="0.25">
      <c r="A101" s="2" t="s">
        <v>33</v>
      </c>
      <c r="B101" s="8">
        <v>0.81599999999999995</v>
      </c>
      <c r="C101" s="8">
        <v>0.184</v>
      </c>
      <c r="D101" s="8">
        <v>0.873</v>
      </c>
      <c r="E101" s="8">
        <v>0.127</v>
      </c>
    </row>
    <row r="102" spans="1:5" x14ac:dyDescent="0.25">
      <c r="A102" s="2" t="s">
        <v>34</v>
      </c>
      <c r="B102" s="8">
        <v>0.52600000000000002</v>
      </c>
      <c r="C102" s="8">
        <v>0.47399999999999998</v>
      </c>
      <c r="D102" s="8">
        <v>0.81799999999999995</v>
      </c>
      <c r="E102" s="8">
        <v>0.182</v>
      </c>
    </row>
    <row r="103" spans="1:5" x14ac:dyDescent="0.25">
      <c r="A103" s="2" t="s">
        <v>35</v>
      </c>
      <c r="B103" s="8">
        <v>0.629</v>
      </c>
      <c r="C103" s="8">
        <v>0.371</v>
      </c>
      <c r="D103" s="8">
        <v>0.90800000000000003</v>
      </c>
      <c r="E103" s="8">
        <v>9.1999999999999998E-2</v>
      </c>
    </row>
    <row r="104" spans="1:5" x14ac:dyDescent="0.25">
      <c r="A104" s="2" t="s">
        <v>36</v>
      </c>
      <c r="B104" s="8">
        <v>0.78</v>
      </c>
      <c r="C104" s="8">
        <v>0.22</v>
      </c>
      <c r="D104" s="8">
        <v>0.79600000000000004</v>
      </c>
      <c r="E104" s="8">
        <v>0.20399999999999999</v>
      </c>
    </row>
    <row r="105" spans="1:5" x14ac:dyDescent="0.25">
      <c r="A105" s="2" t="s">
        <v>37</v>
      </c>
      <c r="B105" s="8">
        <v>0.57899999999999996</v>
      </c>
      <c r="C105" s="8">
        <v>0.42099999999999999</v>
      </c>
      <c r="D105" s="8">
        <v>0.84599999999999997</v>
      </c>
      <c r="E105" s="8">
        <v>0.154</v>
      </c>
    </row>
    <row r="124" spans="1:5" x14ac:dyDescent="0.25">
      <c r="A124" s="288" t="s">
        <v>490</v>
      </c>
    </row>
    <row r="126" spans="1:5" ht="75" x14ac:dyDescent="0.25">
      <c r="A126" s="273"/>
      <c r="B126" s="274" t="s">
        <v>57</v>
      </c>
      <c r="C126" s="274" t="s">
        <v>466</v>
      </c>
      <c r="D126" s="274" t="s">
        <v>491</v>
      </c>
      <c r="E126" s="274" t="s">
        <v>492</v>
      </c>
    </row>
    <row r="127" spans="1:5" x14ac:dyDescent="0.25">
      <c r="A127" s="2" t="s">
        <v>301</v>
      </c>
      <c r="B127" s="2">
        <v>231</v>
      </c>
      <c r="C127" s="8">
        <v>0.84599999999999997</v>
      </c>
      <c r="D127" s="2">
        <v>212.9</v>
      </c>
      <c r="E127" s="8">
        <v>0.57899999999999996</v>
      </c>
    </row>
    <row r="128" spans="1:5" ht="90" x14ac:dyDescent="0.25">
      <c r="A128" s="12" t="s">
        <v>380</v>
      </c>
      <c r="B128" s="2">
        <v>38</v>
      </c>
      <c r="C128" s="8">
        <v>0.13900000000000001</v>
      </c>
      <c r="D128" s="2">
        <v>149.80000000000001</v>
      </c>
      <c r="E128" s="8">
        <v>0.40699999999999997</v>
      </c>
    </row>
    <row r="129" spans="1:5" ht="30" x14ac:dyDescent="0.25">
      <c r="A129" s="289" t="s">
        <v>381</v>
      </c>
      <c r="B129" s="2">
        <v>4</v>
      </c>
      <c r="C129" s="8">
        <v>1.4999999999999999E-2</v>
      </c>
      <c r="D129" s="2">
        <v>4.9000000000000004</v>
      </c>
      <c r="E129" s="8">
        <v>1.2999999999999999E-2</v>
      </c>
    </row>
    <row r="130" spans="1:5" x14ac:dyDescent="0.25">
      <c r="A130" s="18"/>
      <c r="B130" s="18"/>
    </row>
    <row r="131" spans="1:5" x14ac:dyDescent="0.25">
      <c r="A131" s="18"/>
      <c r="B131" s="18"/>
    </row>
    <row r="132" spans="1:5" x14ac:dyDescent="0.25">
      <c r="A132" s="18"/>
      <c r="B132" s="18"/>
    </row>
    <row r="133" spans="1:5" x14ac:dyDescent="0.25">
      <c r="A133" s="18"/>
      <c r="B133" s="18"/>
    </row>
    <row r="134" spans="1:5" x14ac:dyDescent="0.25">
      <c r="A134" s="18"/>
      <c r="B134" s="18"/>
    </row>
    <row r="135" spans="1:5" x14ac:dyDescent="0.25">
      <c r="A135" s="18"/>
      <c r="B135" s="18"/>
    </row>
    <row r="136" spans="1:5" x14ac:dyDescent="0.25">
      <c r="A136" s="18"/>
      <c r="B136" s="18"/>
    </row>
    <row r="137" spans="1:5" x14ac:dyDescent="0.25">
      <c r="A137" s="18"/>
      <c r="B137" s="18"/>
    </row>
    <row r="138" spans="1:5" x14ac:dyDescent="0.25">
      <c r="A138" s="18"/>
      <c r="B138" s="18"/>
    </row>
    <row r="139" spans="1:5" x14ac:dyDescent="0.25">
      <c r="A139" s="18"/>
      <c r="B139" s="18"/>
    </row>
    <row r="140" spans="1:5" x14ac:dyDescent="0.25">
      <c r="A140" s="18"/>
      <c r="B140" s="18"/>
    </row>
    <row r="141" spans="1:5" x14ac:dyDescent="0.25">
      <c r="A141" s="18"/>
      <c r="B141" s="18"/>
    </row>
  </sheetData>
  <mergeCells count="5">
    <mergeCell ref="A44:A45"/>
    <mergeCell ref="A46:A47"/>
    <mergeCell ref="A49:A50"/>
    <mergeCell ref="A54:A57"/>
    <mergeCell ref="A63:B63"/>
  </mergeCell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O11" sqref="O11"/>
    </sheetView>
  </sheetViews>
  <sheetFormatPr defaultRowHeight="15" x14ac:dyDescent="0.25"/>
  <cols>
    <col min="1" max="1" width="18.28515625" customWidth="1"/>
    <col min="2" max="2" width="12.140625" bestFit="1" customWidth="1"/>
    <col min="3" max="3" width="10.5703125" bestFit="1" customWidth="1"/>
    <col min="4" max="4" width="10.85546875" bestFit="1" customWidth="1"/>
    <col min="6" max="6" width="10.85546875" bestFit="1" customWidth="1"/>
    <col min="8" max="8" width="10.85546875" bestFit="1" customWidth="1"/>
  </cols>
  <sheetData>
    <row r="1" spans="1:7" x14ac:dyDescent="0.25">
      <c r="A1" s="132" t="s">
        <v>427</v>
      </c>
    </row>
    <row r="3" spans="1:7" ht="75" x14ac:dyDescent="0.25">
      <c r="A3" s="230" t="s">
        <v>262</v>
      </c>
      <c r="B3" s="230" t="s">
        <v>402</v>
      </c>
      <c r="C3" s="230" t="s">
        <v>184</v>
      </c>
      <c r="D3" s="230" t="s">
        <v>10</v>
      </c>
      <c r="E3" s="230" t="s">
        <v>429</v>
      </c>
    </row>
    <row r="4" spans="1:7" x14ac:dyDescent="0.25">
      <c r="A4" s="2" t="s">
        <v>230</v>
      </c>
      <c r="B4" s="6">
        <v>5024</v>
      </c>
      <c r="C4" s="6">
        <v>235901581</v>
      </c>
      <c r="D4" s="8">
        <f>C4/C7</f>
        <v>0.29389417136415996</v>
      </c>
      <c r="E4" s="6">
        <f>C4/B4</f>
        <v>46954.932523885349</v>
      </c>
    </row>
    <row r="5" spans="1:7" x14ac:dyDescent="0.25">
      <c r="A5" s="2" t="s">
        <v>428</v>
      </c>
      <c r="B5" s="6">
        <v>72080</v>
      </c>
      <c r="C5" s="6">
        <v>167206951</v>
      </c>
      <c r="D5" s="8">
        <f>C5/C7</f>
        <v>0.20831207702025828</v>
      </c>
      <c r="E5" s="6">
        <f>C5/B5</f>
        <v>2319.7412735849057</v>
      </c>
    </row>
    <row r="6" spans="1:7" x14ac:dyDescent="0.25">
      <c r="A6" s="2" t="s">
        <v>232</v>
      </c>
      <c r="B6" s="6">
        <v>64388</v>
      </c>
      <c r="C6" s="6">
        <v>399566730</v>
      </c>
      <c r="D6" s="8">
        <f>C6/C7</f>
        <v>0.49779375161558176</v>
      </c>
      <c r="E6" s="6">
        <f>C6/B6</f>
        <v>6205.6086537864194</v>
      </c>
    </row>
    <row r="7" spans="1:7" x14ac:dyDescent="0.25">
      <c r="A7" s="231" t="s">
        <v>20</v>
      </c>
      <c r="B7" s="232">
        <f>SUM(B4:B6)</f>
        <v>141492</v>
      </c>
      <c r="C7" s="232">
        <f>SUM(C4:C6)</f>
        <v>802675262</v>
      </c>
      <c r="D7" s="233">
        <f>SUM(D4:D6)</f>
        <v>1</v>
      </c>
      <c r="E7" s="232">
        <f>C7/B7</f>
        <v>5672.9374240239731</v>
      </c>
    </row>
    <row r="9" spans="1:7" x14ac:dyDescent="0.25">
      <c r="A9" s="132" t="s">
        <v>430</v>
      </c>
    </row>
    <row r="11" spans="1:7" ht="45" x14ac:dyDescent="0.25">
      <c r="A11" s="234" t="s">
        <v>40</v>
      </c>
      <c r="B11" s="230" t="s">
        <v>431</v>
      </c>
      <c r="C11" s="230" t="s">
        <v>10</v>
      </c>
      <c r="D11" s="230" t="s">
        <v>432</v>
      </c>
      <c r="E11" s="230" t="s">
        <v>10</v>
      </c>
      <c r="F11" s="230" t="s">
        <v>433</v>
      </c>
      <c r="G11" s="230" t="s">
        <v>10</v>
      </c>
    </row>
    <row r="12" spans="1:7" x14ac:dyDescent="0.25">
      <c r="A12" s="2" t="s">
        <v>12</v>
      </c>
      <c r="B12" s="6">
        <v>51212607</v>
      </c>
      <c r="C12" s="8">
        <f>B12/B20</f>
        <v>0.21709310629842704</v>
      </c>
      <c r="D12" s="6">
        <v>34813135</v>
      </c>
      <c r="E12" s="8">
        <f>D12/D20</f>
        <v>0.2082038742516153</v>
      </c>
      <c r="F12" s="6">
        <v>14174597</v>
      </c>
      <c r="G12" s="8">
        <f>F12/F20</f>
        <v>3.5474918044352689E-2</v>
      </c>
    </row>
    <row r="13" spans="1:7" x14ac:dyDescent="0.25">
      <c r="A13" s="2" t="s">
        <v>13</v>
      </c>
      <c r="B13" s="6">
        <v>92531009</v>
      </c>
      <c r="C13" s="8">
        <f>B13/B20</f>
        <v>0.39224412404425557</v>
      </c>
      <c r="D13" s="6">
        <v>47254736</v>
      </c>
      <c r="E13" s="8">
        <f>D13/D20</f>
        <v>0.28261227010831624</v>
      </c>
      <c r="F13" s="6">
        <v>256099047</v>
      </c>
      <c r="G13" s="8">
        <f>F13/F20</f>
        <v>0.64094186970972278</v>
      </c>
    </row>
    <row r="14" spans="1:7" x14ac:dyDescent="0.25">
      <c r="A14" s="2" t="s">
        <v>14</v>
      </c>
      <c r="B14" s="6">
        <v>40287344</v>
      </c>
      <c r="C14" s="8">
        <f>B14/B20</f>
        <v>0.17078030519854803</v>
      </c>
      <c r="D14" s="6">
        <v>17180505</v>
      </c>
      <c r="E14" s="8">
        <f>D14/D20</f>
        <v>0.10274994488715962</v>
      </c>
      <c r="F14" s="6">
        <v>18636238</v>
      </c>
      <c r="G14" s="8">
        <f>F14/F20</f>
        <v>4.6641115490271175E-2</v>
      </c>
    </row>
    <row r="15" spans="1:7" ht="30" x14ac:dyDescent="0.25">
      <c r="A15" s="12" t="s">
        <v>15</v>
      </c>
      <c r="B15" s="6">
        <v>7187568</v>
      </c>
      <c r="C15" s="8">
        <f>B15/B20</f>
        <v>3.0468502879597063E-2</v>
      </c>
      <c r="D15" s="6">
        <v>24265804</v>
      </c>
      <c r="E15" s="8">
        <f>D15/D20</f>
        <v>0.14512437344784787</v>
      </c>
      <c r="F15" s="6">
        <v>61184447</v>
      </c>
      <c r="G15" s="8">
        <f>F15/F20</f>
        <v>0.15312698081744694</v>
      </c>
    </row>
    <row r="16" spans="1:7" ht="30" x14ac:dyDescent="0.25">
      <c r="A16" s="12" t="s">
        <v>16</v>
      </c>
      <c r="B16" s="6">
        <v>11394964</v>
      </c>
      <c r="C16" s="8">
        <f>B16/B20</f>
        <v>4.8303889917549983E-2</v>
      </c>
      <c r="D16" s="6">
        <v>29031710</v>
      </c>
      <c r="E16" s="8">
        <f>D16/D20</f>
        <v>0.17362741098006146</v>
      </c>
      <c r="F16" s="6">
        <v>28515268</v>
      </c>
      <c r="G16" s="8">
        <f>F16/F20</f>
        <v>7.1365471294369279E-2</v>
      </c>
    </row>
    <row r="17" spans="1:11" x14ac:dyDescent="0.25">
      <c r="A17" s="2" t="s">
        <v>17</v>
      </c>
      <c r="B17" s="6">
        <v>61609</v>
      </c>
      <c r="C17" s="8">
        <f>B17/B20</f>
        <v>2.6116399787926811E-4</v>
      </c>
      <c r="D17" s="6">
        <v>2643218</v>
      </c>
      <c r="E17" s="8">
        <f>D17/D20</f>
        <v>1.5808062907623977E-2</v>
      </c>
      <c r="F17" s="6">
        <v>3449222</v>
      </c>
      <c r="G17" s="8">
        <f>F17/F20</f>
        <v>8.6324054057253467E-3</v>
      </c>
    </row>
    <row r="18" spans="1:11" x14ac:dyDescent="0.25">
      <c r="A18" s="2" t="s">
        <v>18</v>
      </c>
      <c r="B18" s="6">
        <v>32224424</v>
      </c>
      <c r="C18" s="8">
        <f>B18/B20</f>
        <v>0.13660113621705655</v>
      </c>
      <c r="D18" s="6">
        <v>8695915</v>
      </c>
      <c r="E18" s="8">
        <f>D18/D20</f>
        <v>5.2006898923717591E-2</v>
      </c>
      <c r="F18" s="6">
        <v>13740867</v>
      </c>
      <c r="G18" s="8">
        <f>F18/F20</f>
        <v>3.438941725703739E-2</v>
      </c>
    </row>
    <row r="19" spans="1:11" x14ac:dyDescent="0.25">
      <c r="A19" s="2" t="s">
        <v>19</v>
      </c>
      <c r="B19" s="6">
        <v>1002056</v>
      </c>
      <c r="C19" s="8">
        <f>B19/B20</f>
        <v>4.247771446686489E-3</v>
      </c>
      <c r="D19" s="6">
        <v>3321928</v>
      </c>
      <c r="E19" s="8">
        <f>D19/D20</f>
        <v>1.9867164493657923E-2</v>
      </c>
      <c r="F19" s="6">
        <v>3767044</v>
      </c>
      <c r="G19" s="8">
        <f>F19/F20</f>
        <v>9.4278219810743497E-3</v>
      </c>
    </row>
    <row r="20" spans="1:11" x14ac:dyDescent="0.25">
      <c r="A20" s="231" t="s">
        <v>389</v>
      </c>
      <c r="B20" s="232">
        <f t="shared" ref="B20:G20" si="0">SUM(B12:B19)</f>
        <v>235901581</v>
      </c>
      <c r="C20" s="233">
        <f t="shared" si="0"/>
        <v>0.99999999999999989</v>
      </c>
      <c r="D20" s="232">
        <f t="shared" si="0"/>
        <v>167206951</v>
      </c>
      <c r="E20" s="233">
        <f t="shared" si="0"/>
        <v>1</v>
      </c>
      <c r="F20" s="232">
        <f t="shared" si="0"/>
        <v>399566730</v>
      </c>
      <c r="G20" s="233">
        <f t="shared" si="0"/>
        <v>0.99999999999999989</v>
      </c>
    </row>
    <row r="25" spans="1:11" ht="30" customHeight="1" x14ac:dyDescent="0.25">
      <c r="A25" s="398" t="s">
        <v>434</v>
      </c>
      <c r="B25" s="398"/>
      <c r="C25" s="398"/>
      <c r="D25" s="398"/>
      <c r="E25" s="398"/>
      <c r="F25" s="398"/>
      <c r="G25" s="398"/>
      <c r="H25" s="398"/>
      <c r="I25" s="398"/>
      <c r="J25" s="398"/>
      <c r="K25" s="398"/>
    </row>
    <row r="27" spans="1:11" ht="45" x14ac:dyDescent="0.25">
      <c r="A27" s="234" t="s">
        <v>40</v>
      </c>
      <c r="B27" s="230" t="s">
        <v>431</v>
      </c>
      <c r="C27" s="230" t="s">
        <v>10</v>
      </c>
      <c r="D27" s="230" t="s">
        <v>432</v>
      </c>
      <c r="E27" s="230" t="s">
        <v>10</v>
      </c>
      <c r="F27" s="230" t="s">
        <v>433</v>
      </c>
      <c r="G27" s="230" t="s">
        <v>10</v>
      </c>
      <c r="H27" s="230" t="s">
        <v>435</v>
      </c>
    </row>
    <row r="28" spans="1:11" x14ac:dyDescent="0.25">
      <c r="A28" s="2" t="s">
        <v>12</v>
      </c>
      <c r="B28" s="6">
        <v>51212607</v>
      </c>
      <c r="C28" s="8">
        <f t="shared" ref="C28:C36" si="1">B28/H28</f>
        <v>0.51110213309757369</v>
      </c>
      <c r="D28" s="6">
        <v>34813135</v>
      </c>
      <c r="E28" s="8">
        <f t="shared" ref="E28:E36" si="2">D28/H28</f>
        <v>0.34743530159114533</v>
      </c>
      <c r="F28" s="6">
        <v>14174597</v>
      </c>
      <c r="G28" s="8">
        <f t="shared" ref="G28:G36" si="3">F28/H28</f>
        <v>0.14146256531128104</v>
      </c>
      <c r="H28" s="6">
        <f t="shared" ref="H28:H36" si="4">B28+D28+F28</f>
        <v>100200339</v>
      </c>
    </row>
    <row r="29" spans="1:11" x14ac:dyDescent="0.25">
      <c r="A29" s="2" t="s">
        <v>13</v>
      </c>
      <c r="B29" s="6">
        <v>92531009</v>
      </c>
      <c r="C29" s="8">
        <f t="shared" si="1"/>
        <v>0.23373216367452682</v>
      </c>
      <c r="D29" s="6">
        <v>47254736</v>
      </c>
      <c r="E29" s="8">
        <f t="shared" si="2"/>
        <v>0.11936486815083314</v>
      </c>
      <c r="F29" s="6">
        <v>256099047</v>
      </c>
      <c r="G29" s="8">
        <f t="shared" si="3"/>
        <v>0.6469029681746401</v>
      </c>
      <c r="H29" s="6">
        <f t="shared" si="4"/>
        <v>395884792</v>
      </c>
    </row>
    <row r="30" spans="1:11" x14ac:dyDescent="0.25">
      <c r="A30" s="2" t="s">
        <v>14</v>
      </c>
      <c r="B30" s="6">
        <v>40287344</v>
      </c>
      <c r="C30" s="8">
        <f t="shared" si="1"/>
        <v>0.52937162231510637</v>
      </c>
      <c r="D30" s="6">
        <v>17180505</v>
      </c>
      <c r="E30" s="8">
        <f t="shared" si="2"/>
        <v>0.22575009670637006</v>
      </c>
      <c r="F30" s="6">
        <v>18636238</v>
      </c>
      <c r="G30" s="8">
        <f t="shared" si="3"/>
        <v>0.24487828097852354</v>
      </c>
      <c r="H30" s="6">
        <f t="shared" si="4"/>
        <v>76104087</v>
      </c>
    </row>
    <row r="31" spans="1:11" ht="30" x14ac:dyDescent="0.25">
      <c r="A31" s="12" t="s">
        <v>15</v>
      </c>
      <c r="B31" s="6">
        <v>7187568</v>
      </c>
      <c r="C31" s="8">
        <f t="shared" si="1"/>
        <v>7.7587836993442169E-2</v>
      </c>
      <c r="D31" s="6">
        <v>24265804</v>
      </c>
      <c r="E31" s="8">
        <f t="shared" si="2"/>
        <v>0.26194273852669181</v>
      </c>
      <c r="F31" s="191">
        <v>61184447</v>
      </c>
      <c r="G31" s="8">
        <f t="shared" si="3"/>
        <v>0.66046942447986601</v>
      </c>
      <c r="H31" s="6">
        <f t="shared" si="4"/>
        <v>92637819</v>
      </c>
    </row>
    <row r="32" spans="1:11" ht="30" x14ac:dyDescent="0.25">
      <c r="A32" s="12" t="s">
        <v>16</v>
      </c>
      <c r="B32" s="6">
        <v>11394964</v>
      </c>
      <c r="C32" s="8">
        <f t="shared" si="1"/>
        <v>0.16528347866963192</v>
      </c>
      <c r="D32" s="6">
        <v>29031710</v>
      </c>
      <c r="E32" s="8">
        <f t="shared" si="2"/>
        <v>0.42110374552547419</v>
      </c>
      <c r="F32" s="6">
        <v>28515268</v>
      </c>
      <c r="G32" s="8">
        <f t="shared" si="3"/>
        <v>0.41361277580489392</v>
      </c>
      <c r="H32" s="6">
        <f t="shared" si="4"/>
        <v>68941942</v>
      </c>
    </row>
    <row r="33" spans="1:8" x14ac:dyDescent="0.25">
      <c r="A33" s="2" t="s">
        <v>17</v>
      </c>
      <c r="B33" s="6">
        <v>61609</v>
      </c>
      <c r="C33" s="8">
        <f t="shared" si="1"/>
        <v>1.0011132508044704E-2</v>
      </c>
      <c r="D33" s="6">
        <v>2643218</v>
      </c>
      <c r="E33" s="8">
        <f t="shared" si="2"/>
        <v>0.42950876731725729</v>
      </c>
      <c r="F33" s="6">
        <v>3449222</v>
      </c>
      <c r="G33" s="8">
        <f t="shared" si="3"/>
        <v>0.56048010017469796</v>
      </c>
      <c r="H33" s="6">
        <f t="shared" si="4"/>
        <v>6154049</v>
      </c>
    </row>
    <row r="34" spans="1:8" x14ac:dyDescent="0.25">
      <c r="A34" s="2" t="s">
        <v>18</v>
      </c>
      <c r="B34" s="6">
        <v>32224424</v>
      </c>
      <c r="C34" s="8">
        <f t="shared" si="1"/>
        <v>0.58953005903309197</v>
      </c>
      <c r="D34" s="6">
        <v>8695915</v>
      </c>
      <c r="E34" s="8">
        <f t="shared" si="2"/>
        <v>0.15908750714354894</v>
      </c>
      <c r="F34" s="6">
        <v>13740867</v>
      </c>
      <c r="G34" s="8">
        <f t="shared" si="3"/>
        <v>0.25138243382335912</v>
      </c>
      <c r="H34" s="6">
        <f t="shared" si="4"/>
        <v>54661206</v>
      </c>
    </row>
    <row r="35" spans="1:8" x14ac:dyDescent="0.25">
      <c r="A35" s="2" t="s">
        <v>19</v>
      </c>
      <c r="B35" s="6">
        <v>1002056</v>
      </c>
      <c r="C35" s="8">
        <f t="shared" si="1"/>
        <v>0.12384779783236444</v>
      </c>
      <c r="D35" s="6">
        <v>3321928</v>
      </c>
      <c r="E35" s="8">
        <f t="shared" si="2"/>
        <v>0.41056933680120744</v>
      </c>
      <c r="F35" s="6">
        <v>3767044</v>
      </c>
      <c r="G35" s="8">
        <f t="shared" si="3"/>
        <v>0.46558286536642812</v>
      </c>
      <c r="H35" s="6">
        <f t="shared" si="4"/>
        <v>8091028</v>
      </c>
    </row>
    <row r="36" spans="1:8" x14ac:dyDescent="0.25">
      <c r="A36" s="231" t="s">
        <v>389</v>
      </c>
      <c r="B36" s="232">
        <f>SUM(B28:B35)</f>
        <v>235901581</v>
      </c>
      <c r="C36" s="233">
        <f t="shared" si="1"/>
        <v>0.29389417136415996</v>
      </c>
      <c r="D36" s="232">
        <f>SUM(D28:D35)</f>
        <v>167206951</v>
      </c>
      <c r="E36" s="233">
        <f t="shared" si="2"/>
        <v>0.20831207702025828</v>
      </c>
      <c r="F36" s="232">
        <f>SUM(F28:F35)</f>
        <v>399566730</v>
      </c>
      <c r="G36" s="233">
        <f t="shared" si="3"/>
        <v>0.49779375161558176</v>
      </c>
      <c r="H36" s="232">
        <f t="shared" si="4"/>
        <v>802675262</v>
      </c>
    </row>
  </sheetData>
  <mergeCells count="1">
    <mergeCell ref="A25:K25"/>
  </mergeCells>
  <conditionalFormatting sqref="B12:B19">
    <cfRule type="top10" dxfId="14" priority="7" percent="1" rank="10"/>
  </conditionalFormatting>
  <conditionalFormatting sqref="D12:D19">
    <cfRule type="top10" dxfId="13" priority="6" percent="1" rank="10"/>
  </conditionalFormatting>
  <conditionalFormatting sqref="F12:F19">
    <cfRule type="top10" dxfId="12" priority="5" percent="1" rank="10"/>
  </conditionalFormatting>
  <conditionalFormatting sqref="G28:G35">
    <cfRule type="top10" dxfId="11" priority="3" percent="1" rank="10"/>
  </conditionalFormatting>
  <conditionalFormatting sqref="E28:E35">
    <cfRule type="top10" dxfId="10" priority="2" percent="1" rank="10"/>
  </conditionalFormatting>
  <conditionalFormatting sqref="C28:C35">
    <cfRule type="top10" dxfId="9" priority="1" percent="1" rank="10"/>
  </conditionalFormatting>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workbookViewId="0">
      <selection activeCell="T9" sqref="T9"/>
    </sheetView>
  </sheetViews>
  <sheetFormatPr defaultRowHeight="15" x14ac:dyDescent="0.25"/>
  <cols>
    <col min="1" max="1" width="15.7109375" customWidth="1"/>
    <col min="2" max="2" width="10.5703125" bestFit="1" customWidth="1"/>
    <col min="3" max="3" width="8" customWidth="1"/>
    <col min="4" max="4" width="7.28515625" customWidth="1"/>
    <col min="5" max="5" width="6.42578125" customWidth="1"/>
    <col min="6" max="6" width="7" customWidth="1"/>
    <col min="7" max="7" width="8" customWidth="1"/>
  </cols>
  <sheetData>
    <row r="1" spans="1:3" x14ac:dyDescent="0.25">
      <c r="A1" s="132" t="s">
        <v>612</v>
      </c>
    </row>
    <row r="3" spans="1:3" ht="60" x14ac:dyDescent="0.25">
      <c r="A3" s="234" t="s">
        <v>40</v>
      </c>
      <c r="B3" s="230" t="s">
        <v>61</v>
      </c>
      <c r="C3" s="230" t="s">
        <v>10</v>
      </c>
    </row>
    <row r="4" spans="1:3" ht="30" x14ac:dyDescent="0.25">
      <c r="A4" s="12" t="s">
        <v>12</v>
      </c>
      <c r="B4" s="6">
        <v>100200339</v>
      </c>
      <c r="C4" s="8">
        <f>B4/B12</f>
        <v>0.12483297261501999</v>
      </c>
    </row>
    <row r="5" spans="1:3" x14ac:dyDescent="0.25">
      <c r="A5" s="2" t="s">
        <v>13</v>
      </c>
      <c r="B5" s="6">
        <v>395884792</v>
      </c>
      <c r="C5" s="8">
        <f>B5/B12</f>
        <v>0.49320666867642921</v>
      </c>
    </row>
    <row r="6" spans="1:3" x14ac:dyDescent="0.25">
      <c r="A6" s="2" t="s">
        <v>14</v>
      </c>
      <c r="B6" s="6">
        <v>76104087</v>
      </c>
      <c r="C6" s="8">
        <f>B6/B12</f>
        <v>9.4813046574244622E-2</v>
      </c>
    </row>
    <row r="7" spans="1:3" ht="30" x14ac:dyDescent="0.25">
      <c r="A7" s="12" t="s">
        <v>15</v>
      </c>
      <c r="B7" s="6">
        <v>92637819</v>
      </c>
      <c r="C7" s="8">
        <f>B7/B12</f>
        <v>0.11541132932037465</v>
      </c>
    </row>
    <row r="8" spans="1:3" ht="30" x14ac:dyDescent="0.25">
      <c r="A8" s="12" t="s">
        <v>16</v>
      </c>
      <c r="B8" s="6">
        <v>68941942</v>
      </c>
      <c r="C8" s="8">
        <f>B8/B12</f>
        <v>8.589020400132874E-2</v>
      </c>
    </row>
    <row r="9" spans="1:3" x14ac:dyDescent="0.25">
      <c r="A9" s="12" t="s">
        <v>17</v>
      </c>
      <c r="B9" s="6">
        <v>6154049</v>
      </c>
      <c r="C9" s="8">
        <f>B9/B12</f>
        <v>7.6669224670835815E-3</v>
      </c>
    </row>
    <row r="10" spans="1:3" x14ac:dyDescent="0.25">
      <c r="A10" s="2" t="s">
        <v>18</v>
      </c>
      <c r="B10" s="6">
        <v>54661206</v>
      </c>
      <c r="C10" s="8">
        <f>B10/B12</f>
        <v>6.8098779902351095E-2</v>
      </c>
    </row>
    <row r="11" spans="1:3" x14ac:dyDescent="0.25">
      <c r="A11" s="2" t="s">
        <v>19</v>
      </c>
      <c r="B11" s="6">
        <v>8091028</v>
      </c>
      <c r="C11" s="8">
        <f>B11/B12</f>
        <v>1.0080076443168122E-2</v>
      </c>
    </row>
    <row r="12" spans="1:3" x14ac:dyDescent="0.25">
      <c r="A12" s="235" t="s">
        <v>20</v>
      </c>
      <c r="B12" s="232">
        <f>SUM(B4:B11)</f>
        <v>802675262</v>
      </c>
      <c r="C12" s="233">
        <f>SUM(C4:C11)</f>
        <v>1</v>
      </c>
    </row>
    <row r="16" spans="1:3" ht="16.5" customHeight="1" x14ac:dyDescent="0.25"/>
    <row r="17" spans="1:7" ht="16.5" customHeight="1" x14ac:dyDescent="0.25"/>
    <row r="19" spans="1:7" x14ac:dyDescent="0.25">
      <c r="A19" s="132" t="s">
        <v>436</v>
      </c>
    </row>
    <row r="21" spans="1:7" ht="30" x14ac:dyDescent="0.25">
      <c r="A21" s="236"/>
      <c r="B21" s="230" t="s">
        <v>32</v>
      </c>
      <c r="C21" s="230" t="s">
        <v>439</v>
      </c>
      <c r="D21" s="230" t="s">
        <v>440</v>
      </c>
      <c r="E21" s="230" t="s">
        <v>441</v>
      </c>
      <c r="F21" s="230" t="s">
        <v>442</v>
      </c>
      <c r="G21" s="230" t="s">
        <v>443</v>
      </c>
    </row>
    <row r="22" spans="1:7" x14ac:dyDescent="0.25">
      <c r="A22" s="2" t="s">
        <v>230</v>
      </c>
      <c r="B22" s="8">
        <v>0.39</v>
      </c>
      <c r="C22" s="8">
        <v>0.45900000000000002</v>
      </c>
      <c r="D22" s="8">
        <v>0.45400000000000001</v>
      </c>
      <c r="E22" s="8">
        <v>0.46700000000000003</v>
      </c>
      <c r="F22" s="8">
        <v>0.34599999999999997</v>
      </c>
      <c r="G22" s="8">
        <v>0.29399999999999998</v>
      </c>
    </row>
    <row r="23" spans="1:7" x14ac:dyDescent="0.25">
      <c r="A23" s="2" t="s">
        <v>428</v>
      </c>
      <c r="B23" s="8">
        <v>0.30199999999999999</v>
      </c>
      <c r="C23" s="8">
        <v>0.25</v>
      </c>
      <c r="D23" s="8">
        <v>0.27200000000000002</v>
      </c>
      <c r="E23" s="8">
        <v>0.29799999999999999</v>
      </c>
      <c r="F23" s="8">
        <v>0.20799999999999999</v>
      </c>
      <c r="G23" s="8">
        <v>0.20799999999999999</v>
      </c>
    </row>
    <row r="24" spans="1:7" x14ac:dyDescent="0.25">
      <c r="A24" s="2" t="s">
        <v>232</v>
      </c>
      <c r="B24" s="8">
        <v>0.308</v>
      </c>
      <c r="C24" s="8">
        <v>0.29099999999999998</v>
      </c>
      <c r="D24" s="8">
        <v>0.27400000000000002</v>
      </c>
      <c r="E24" s="8">
        <v>0.23499999999999999</v>
      </c>
      <c r="F24" s="8">
        <v>0.44700000000000001</v>
      </c>
      <c r="G24" s="8">
        <v>0.498</v>
      </c>
    </row>
    <row r="25" spans="1:7" ht="120" x14ac:dyDescent="0.25">
      <c r="A25" s="217" t="s">
        <v>437</v>
      </c>
      <c r="B25" s="218">
        <v>424.7</v>
      </c>
      <c r="C25" s="218">
        <v>464.7</v>
      </c>
      <c r="D25" s="218">
        <v>505.4</v>
      </c>
      <c r="E25" s="218">
        <v>517.70000000000005</v>
      </c>
      <c r="F25" s="218">
        <v>680.3</v>
      </c>
      <c r="G25" s="218">
        <v>802.7</v>
      </c>
    </row>
    <row r="31" spans="1:7" x14ac:dyDescent="0.25">
      <c r="A31" s="132" t="s">
        <v>438</v>
      </c>
    </row>
    <row r="33" spans="1:13" ht="30" x14ac:dyDescent="0.25">
      <c r="A33" s="237"/>
      <c r="B33" s="238"/>
      <c r="C33" s="239"/>
      <c r="D33" s="240" t="s">
        <v>447</v>
      </c>
      <c r="E33" s="230" t="s">
        <v>439</v>
      </c>
      <c r="F33" s="230" t="s">
        <v>440</v>
      </c>
      <c r="G33" s="230" t="s">
        <v>441</v>
      </c>
      <c r="H33" s="230" t="s">
        <v>442</v>
      </c>
      <c r="I33" s="230" t="s">
        <v>443</v>
      </c>
      <c r="J33" s="19"/>
      <c r="K33" s="19"/>
      <c r="L33" s="19"/>
      <c r="M33" s="19"/>
    </row>
    <row r="34" spans="1:13" x14ac:dyDescent="0.25">
      <c r="A34" s="222" t="s">
        <v>444</v>
      </c>
      <c r="B34" s="223"/>
      <c r="C34" s="56"/>
      <c r="D34" s="221">
        <v>165.6</v>
      </c>
      <c r="E34" s="219">
        <v>213.3</v>
      </c>
      <c r="F34" s="219">
        <v>229.7</v>
      </c>
      <c r="G34" s="219">
        <v>241.8</v>
      </c>
      <c r="H34" s="219">
        <v>235.2</v>
      </c>
      <c r="I34" s="219">
        <v>235.9</v>
      </c>
    </row>
    <row r="35" spans="1:13" x14ac:dyDescent="0.25">
      <c r="A35" s="92" t="s">
        <v>445</v>
      </c>
      <c r="B35" s="220"/>
      <c r="C35" s="34"/>
      <c r="D35" s="221">
        <v>128.30000000000001</v>
      </c>
      <c r="E35" s="219">
        <v>116</v>
      </c>
      <c r="F35" s="219">
        <v>137.4</v>
      </c>
      <c r="G35" s="219">
        <v>154.1</v>
      </c>
      <c r="H35" s="219">
        <v>141.30000000000001</v>
      </c>
      <c r="I35" s="219">
        <v>167.2</v>
      </c>
    </row>
    <row r="36" spans="1:13" x14ac:dyDescent="0.25">
      <c r="A36" s="14" t="s">
        <v>446</v>
      </c>
      <c r="B36" s="14"/>
      <c r="C36" s="14"/>
      <c r="D36" s="219">
        <v>130.80000000000001</v>
      </c>
      <c r="E36" s="219">
        <v>135.4</v>
      </c>
      <c r="F36" s="219">
        <v>138.30000000000001</v>
      </c>
      <c r="G36" s="219">
        <v>121.8</v>
      </c>
      <c r="H36" s="219">
        <v>303.8</v>
      </c>
      <c r="I36" s="219">
        <v>399.5</v>
      </c>
    </row>
    <row r="38" spans="1:13" ht="30" x14ac:dyDescent="0.25">
      <c r="B38" s="241"/>
      <c r="C38" s="242"/>
      <c r="D38" s="240" t="s">
        <v>439</v>
      </c>
      <c r="E38" s="230" t="s">
        <v>440</v>
      </c>
      <c r="F38" s="230" t="s">
        <v>441</v>
      </c>
      <c r="G38" s="230" t="s">
        <v>442</v>
      </c>
      <c r="H38" s="243" t="s">
        <v>443</v>
      </c>
      <c r="I38" s="224"/>
      <c r="K38" s="183"/>
    </row>
    <row r="39" spans="1:13" x14ac:dyDescent="0.25">
      <c r="B39" s="421" t="s">
        <v>230</v>
      </c>
      <c r="C39" s="421"/>
      <c r="D39" s="8">
        <v>0.28799999999999998</v>
      </c>
      <c r="E39" s="8">
        <v>7.6999999999999999E-2</v>
      </c>
      <c r="F39" s="8">
        <v>5.2999999999999999E-2</v>
      </c>
      <c r="G39" s="8">
        <v>-2.7E-2</v>
      </c>
      <c r="H39" s="8">
        <v>2.8999999999999998E-3</v>
      </c>
    </row>
    <row r="40" spans="1:13" x14ac:dyDescent="0.25">
      <c r="B40" s="375" t="s">
        <v>428</v>
      </c>
      <c r="C40" s="375"/>
      <c r="D40" s="8">
        <v>-9.7000000000000003E-2</v>
      </c>
      <c r="E40" s="8">
        <v>0.185</v>
      </c>
      <c r="F40" s="8">
        <v>0.121</v>
      </c>
      <c r="G40" s="8">
        <v>-8.3000000000000004E-2</v>
      </c>
      <c r="H40" s="8">
        <v>0.183</v>
      </c>
    </row>
    <row r="41" spans="1:13" x14ac:dyDescent="0.25">
      <c r="B41" s="375" t="s">
        <v>232</v>
      </c>
      <c r="C41" s="375"/>
      <c r="D41" s="8">
        <v>3.5999999999999997E-2</v>
      </c>
      <c r="E41" s="8">
        <v>2.1000000000000001E-2</v>
      </c>
      <c r="F41" s="8">
        <v>-0.11899999999999999</v>
      </c>
      <c r="G41" s="8">
        <v>1.494</v>
      </c>
      <c r="H41" s="8">
        <v>0.315</v>
      </c>
    </row>
    <row r="58" spans="1:13" x14ac:dyDescent="0.25">
      <c r="A58" s="132" t="s">
        <v>448</v>
      </c>
    </row>
    <row r="60" spans="1:13" ht="30" x14ac:dyDescent="0.25">
      <c r="A60" s="241"/>
      <c r="B60" s="244"/>
      <c r="C60" s="244"/>
      <c r="D60" s="242"/>
      <c r="E60" s="240" t="s">
        <v>447</v>
      </c>
      <c r="F60" s="230" t="s">
        <v>439</v>
      </c>
      <c r="G60" s="230" t="s">
        <v>440</v>
      </c>
      <c r="H60" s="230" t="s">
        <v>441</v>
      </c>
      <c r="I60" s="230" t="s">
        <v>442</v>
      </c>
      <c r="J60" s="230" t="s">
        <v>443</v>
      </c>
      <c r="K60" s="19"/>
      <c r="L60" s="19"/>
      <c r="M60" s="19"/>
    </row>
    <row r="61" spans="1:13" x14ac:dyDescent="0.25">
      <c r="A61" s="421" t="s">
        <v>444</v>
      </c>
      <c r="B61" s="421"/>
      <c r="C61" s="421"/>
      <c r="D61" s="421"/>
      <c r="E61" s="219">
        <v>165.6</v>
      </c>
      <c r="F61" s="219">
        <v>213.3</v>
      </c>
      <c r="G61" s="219">
        <v>229.7</v>
      </c>
      <c r="H61" s="219">
        <v>241.8</v>
      </c>
      <c r="I61" s="219">
        <v>235.2</v>
      </c>
      <c r="J61" s="219">
        <v>235.9</v>
      </c>
    </row>
    <row r="62" spans="1:13" x14ac:dyDescent="0.25">
      <c r="A62" s="375" t="s">
        <v>445</v>
      </c>
      <c r="B62" s="375"/>
      <c r="C62" s="375"/>
      <c r="D62" s="375"/>
      <c r="E62" s="219">
        <v>128.30000000000001</v>
      </c>
      <c r="F62" s="219">
        <v>116</v>
      </c>
      <c r="G62" s="219">
        <v>137.4</v>
      </c>
      <c r="H62" s="219">
        <v>154.1</v>
      </c>
      <c r="I62" s="219">
        <v>151.4</v>
      </c>
      <c r="J62" s="219">
        <v>167.2</v>
      </c>
    </row>
    <row r="63" spans="1:13" x14ac:dyDescent="0.25">
      <c r="A63" s="375" t="s">
        <v>446</v>
      </c>
      <c r="B63" s="375"/>
      <c r="C63" s="375"/>
      <c r="D63" s="375"/>
      <c r="E63" s="219">
        <v>130.80000000000001</v>
      </c>
      <c r="F63" s="219">
        <v>135.4</v>
      </c>
      <c r="G63" s="219">
        <v>138.30000000000001</v>
      </c>
      <c r="H63" s="219">
        <v>121.8</v>
      </c>
      <c r="I63" s="219">
        <v>303.8</v>
      </c>
      <c r="J63" s="219">
        <v>399.5</v>
      </c>
    </row>
    <row r="64" spans="1:13" x14ac:dyDescent="0.25">
      <c r="A64" s="375" t="s">
        <v>449</v>
      </c>
      <c r="B64" s="375"/>
      <c r="C64" s="375"/>
      <c r="D64" s="375"/>
      <c r="E64" s="6">
        <v>93386</v>
      </c>
      <c r="F64" s="6">
        <v>92613</v>
      </c>
      <c r="G64" s="6">
        <v>41408</v>
      </c>
      <c r="H64" s="6">
        <v>43826</v>
      </c>
      <c r="I64" s="6">
        <v>44360</v>
      </c>
      <c r="J64" s="6">
        <v>46955</v>
      </c>
    </row>
    <row r="65" spans="1:10" x14ac:dyDescent="0.25">
      <c r="A65" s="375" t="s">
        <v>450</v>
      </c>
      <c r="B65" s="375"/>
      <c r="C65" s="375"/>
      <c r="D65" s="375"/>
      <c r="E65" s="6">
        <v>3443</v>
      </c>
      <c r="F65" s="6">
        <v>4130</v>
      </c>
      <c r="G65" s="6">
        <v>3681</v>
      </c>
      <c r="H65" s="6">
        <v>4292</v>
      </c>
      <c r="I65" s="6">
        <v>3725</v>
      </c>
      <c r="J65" s="6">
        <v>2320</v>
      </c>
    </row>
    <row r="66" spans="1:10" x14ac:dyDescent="0.25">
      <c r="A66" s="375" t="s">
        <v>451</v>
      </c>
      <c r="B66" s="375"/>
      <c r="C66" s="375"/>
      <c r="D66" s="375"/>
      <c r="E66" s="6">
        <v>5926</v>
      </c>
      <c r="F66" s="6">
        <v>7341</v>
      </c>
      <c r="G66" s="6">
        <v>4429</v>
      </c>
      <c r="H66" s="6">
        <v>4337</v>
      </c>
      <c r="I66" s="6">
        <v>10238</v>
      </c>
      <c r="J66" s="6">
        <v>6206</v>
      </c>
    </row>
    <row r="96" spans="1:1" x14ac:dyDescent="0.25">
      <c r="A96" s="132" t="s">
        <v>452</v>
      </c>
    </row>
    <row r="98" spans="1:5" x14ac:dyDescent="0.25">
      <c r="A98" s="236"/>
      <c r="B98" s="236" t="s">
        <v>230</v>
      </c>
      <c r="C98" s="236" t="s">
        <v>231</v>
      </c>
      <c r="D98" s="236" t="s">
        <v>232</v>
      </c>
    </row>
    <row r="99" spans="1:5" ht="30" x14ac:dyDescent="0.25">
      <c r="A99" s="227" t="s">
        <v>12</v>
      </c>
      <c r="B99" s="8">
        <v>0.65800000000000003</v>
      </c>
      <c r="C99" s="8">
        <v>0.27500000000000002</v>
      </c>
      <c r="D99" s="8">
        <v>7.5999999999999998E-2</v>
      </c>
      <c r="E99" s="200"/>
    </row>
    <row r="100" spans="1:5" x14ac:dyDescent="0.25">
      <c r="A100" s="92" t="s">
        <v>13</v>
      </c>
      <c r="B100" s="8">
        <v>7.3999999999999996E-2</v>
      </c>
      <c r="C100" s="8">
        <v>7.8E-2</v>
      </c>
      <c r="D100" s="8">
        <v>0.33100000000000002</v>
      </c>
      <c r="E100" s="200"/>
    </row>
    <row r="101" spans="1:5" x14ac:dyDescent="0.25">
      <c r="A101" s="92" t="s">
        <v>14</v>
      </c>
      <c r="B101" s="8">
        <v>-0.221</v>
      </c>
      <c r="C101" s="8">
        <v>2.1999999999999999E-2</v>
      </c>
      <c r="D101" s="8">
        <v>0.316</v>
      </c>
      <c r="E101" s="200"/>
    </row>
    <row r="102" spans="1:5" ht="30" x14ac:dyDescent="0.25">
      <c r="A102" s="227" t="s">
        <v>15</v>
      </c>
      <c r="B102" s="8">
        <v>-0.67700000000000005</v>
      </c>
      <c r="C102" s="8">
        <v>0.61799999999999999</v>
      </c>
      <c r="D102" s="8">
        <v>0.53900000000000003</v>
      </c>
      <c r="E102" s="200"/>
    </row>
    <row r="103" spans="1:5" ht="30" x14ac:dyDescent="0.25">
      <c r="A103" s="227" t="s">
        <v>16</v>
      </c>
      <c r="B103" s="8">
        <v>-0.32200000000000001</v>
      </c>
      <c r="C103" s="8">
        <v>0.16600000000000001</v>
      </c>
      <c r="D103" s="8">
        <v>0.65600000000000003</v>
      </c>
      <c r="E103" s="200"/>
    </row>
    <row r="104" spans="1:5" ht="30" x14ac:dyDescent="0.25">
      <c r="A104" s="227" t="s">
        <v>17</v>
      </c>
      <c r="B104" s="8">
        <v>1.2470000000000001</v>
      </c>
      <c r="C104" s="8">
        <v>-0.23</v>
      </c>
      <c r="D104" s="8">
        <v>-0.438</v>
      </c>
      <c r="E104" s="200"/>
    </row>
    <row r="105" spans="1:5" x14ac:dyDescent="0.25">
      <c r="A105" s="92" t="s">
        <v>18</v>
      </c>
      <c r="B105" s="8">
        <v>0.39300000000000002</v>
      </c>
      <c r="C105" s="8">
        <v>0.109</v>
      </c>
      <c r="D105" s="8">
        <v>-0.184</v>
      </c>
      <c r="E105" s="200"/>
    </row>
    <row r="106" spans="1:5" x14ac:dyDescent="0.25">
      <c r="A106" s="92" t="s">
        <v>19</v>
      </c>
      <c r="B106" s="8">
        <v>-0.76600000000000001</v>
      </c>
      <c r="C106" s="8">
        <v>0.47</v>
      </c>
      <c r="D106" s="8">
        <v>-8.8999999999999996E-2</v>
      </c>
      <c r="E106" s="200"/>
    </row>
  </sheetData>
  <mergeCells count="9">
    <mergeCell ref="A64:D64"/>
    <mergeCell ref="A65:D65"/>
    <mergeCell ref="A66:D66"/>
    <mergeCell ref="B39:C39"/>
    <mergeCell ref="B40:C40"/>
    <mergeCell ref="B41:C41"/>
    <mergeCell ref="A61:D61"/>
    <mergeCell ref="A62:D62"/>
    <mergeCell ref="A63:D63"/>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tabSelected="1" workbookViewId="0">
      <selection activeCell="M19" sqref="M19"/>
    </sheetView>
  </sheetViews>
  <sheetFormatPr defaultRowHeight="15" x14ac:dyDescent="0.25"/>
  <cols>
    <col min="1" max="1" width="5.85546875" customWidth="1"/>
    <col min="2" max="2" width="7.140625" customWidth="1"/>
    <col min="3" max="3" width="6" customWidth="1"/>
    <col min="4" max="4" width="14.85546875" bestFit="1" customWidth="1"/>
    <col min="5" max="5" width="6.42578125" customWidth="1"/>
    <col min="6" max="6" width="10.85546875" bestFit="1" customWidth="1"/>
    <col min="7" max="7" width="12.28515625" bestFit="1" customWidth="1"/>
    <col min="8" max="8" width="10.5703125" bestFit="1" customWidth="1"/>
    <col min="9" max="9" width="10.7109375" bestFit="1" customWidth="1"/>
    <col min="10" max="10" width="9.5703125" bestFit="1" customWidth="1"/>
    <col min="11" max="11" width="6.140625" customWidth="1"/>
    <col min="12" max="12" width="9.5703125" bestFit="1" customWidth="1"/>
    <col min="13" max="13" width="10" bestFit="1" customWidth="1"/>
    <col min="14" max="15" width="10.5703125" bestFit="1" customWidth="1"/>
    <col min="16" max="16" width="13.140625" bestFit="1" customWidth="1"/>
    <col min="17" max="17" width="10.5703125" bestFit="1" customWidth="1"/>
    <col min="21" max="21" width="12.5703125" bestFit="1" customWidth="1"/>
  </cols>
  <sheetData>
    <row r="1" spans="1:21" x14ac:dyDescent="0.25">
      <c r="A1" s="23" t="s">
        <v>60</v>
      </c>
      <c r="R1" s="23"/>
    </row>
    <row r="3" spans="1:21" ht="46.5" customHeight="1" x14ac:dyDescent="0.25">
      <c r="A3" s="437" t="s">
        <v>53</v>
      </c>
      <c r="B3" s="439" t="s">
        <v>62</v>
      </c>
      <c r="C3" s="439"/>
      <c r="D3" s="439"/>
      <c r="E3" s="439" t="s">
        <v>64</v>
      </c>
      <c r="F3" s="439"/>
      <c r="G3" s="439"/>
      <c r="H3" s="438" t="s">
        <v>66</v>
      </c>
      <c r="I3" s="438"/>
      <c r="J3" s="438"/>
      <c r="K3" s="439" t="s">
        <v>63</v>
      </c>
      <c r="L3" s="439"/>
      <c r="M3" s="440"/>
      <c r="N3" s="436" t="s">
        <v>11</v>
      </c>
      <c r="O3" s="437"/>
      <c r="P3" s="437"/>
      <c r="Q3" s="439" t="s">
        <v>185</v>
      </c>
    </row>
    <row r="4" spans="1:21" ht="90" x14ac:dyDescent="0.25">
      <c r="A4" s="437"/>
      <c r="B4" s="229" t="s">
        <v>65</v>
      </c>
      <c r="C4" s="229" t="s">
        <v>187</v>
      </c>
      <c r="D4" s="229" t="s">
        <v>61</v>
      </c>
      <c r="E4" s="229" t="s">
        <v>65</v>
      </c>
      <c r="F4" s="229" t="s">
        <v>208</v>
      </c>
      <c r="G4" s="229" t="s">
        <v>61</v>
      </c>
      <c r="H4" s="229" t="s">
        <v>205</v>
      </c>
      <c r="I4" s="229" t="s">
        <v>208</v>
      </c>
      <c r="J4" s="229" t="s">
        <v>61</v>
      </c>
      <c r="K4" s="229" t="s">
        <v>65</v>
      </c>
      <c r="L4" s="229" t="s">
        <v>177</v>
      </c>
      <c r="M4" s="245" t="s">
        <v>61</v>
      </c>
      <c r="N4" s="246" t="s">
        <v>205</v>
      </c>
      <c r="O4" s="229" t="s">
        <v>208</v>
      </c>
      <c r="P4" s="229" t="s">
        <v>61</v>
      </c>
      <c r="Q4" s="439"/>
    </row>
    <row r="5" spans="1:21" x14ac:dyDescent="0.25">
      <c r="A5" s="2">
        <v>2012</v>
      </c>
      <c r="B5" s="70"/>
      <c r="C5" s="2">
        <v>52</v>
      </c>
      <c r="D5" s="6">
        <v>18927041</v>
      </c>
      <c r="E5" s="70"/>
      <c r="F5" s="2">
        <v>2</v>
      </c>
      <c r="G5" s="6">
        <v>261096977</v>
      </c>
      <c r="H5" s="70"/>
      <c r="I5" s="2">
        <v>9</v>
      </c>
      <c r="J5" s="6">
        <v>996010</v>
      </c>
      <c r="K5" s="70"/>
      <c r="L5" s="2">
        <v>8</v>
      </c>
      <c r="M5" s="25">
        <v>26892277</v>
      </c>
      <c r="N5" s="24">
        <v>0</v>
      </c>
      <c r="O5" s="2">
        <f t="shared" ref="O5:P8" si="0">C5+F5+I5+L5</f>
        <v>71</v>
      </c>
      <c r="P5" s="6">
        <f t="shared" si="0"/>
        <v>307912305</v>
      </c>
      <c r="Q5" s="6">
        <f>P5/O5</f>
        <v>4336793.0281690145</v>
      </c>
    </row>
    <row r="6" spans="1:21" x14ac:dyDescent="0.25">
      <c r="A6" s="2">
        <v>2013</v>
      </c>
      <c r="B6" s="70"/>
      <c r="C6" s="2">
        <v>61</v>
      </c>
      <c r="D6" s="6">
        <v>21098554</v>
      </c>
      <c r="E6" s="70"/>
      <c r="F6" s="2">
        <v>0</v>
      </c>
      <c r="G6" s="6">
        <v>0</v>
      </c>
      <c r="H6" s="70"/>
      <c r="I6" s="2">
        <v>8</v>
      </c>
      <c r="J6" s="6">
        <v>1411781</v>
      </c>
      <c r="K6" s="70"/>
      <c r="L6" s="2">
        <v>12</v>
      </c>
      <c r="M6" s="25">
        <v>27501354</v>
      </c>
      <c r="N6" s="24">
        <v>0</v>
      </c>
      <c r="O6" s="2">
        <f t="shared" si="0"/>
        <v>81</v>
      </c>
      <c r="P6" s="6">
        <f t="shared" si="0"/>
        <v>50011689</v>
      </c>
      <c r="Q6" s="6">
        <f>P6/O6</f>
        <v>617428.25925925921</v>
      </c>
    </row>
    <row r="7" spans="1:21" x14ac:dyDescent="0.25">
      <c r="A7" s="2">
        <v>2014</v>
      </c>
      <c r="B7" s="2">
        <v>19</v>
      </c>
      <c r="C7" s="2">
        <v>107</v>
      </c>
      <c r="D7" s="6">
        <v>59729802</v>
      </c>
      <c r="E7" s="2">
        <v>3</v>
      </c>
      <c r="F7" s="2">
        <v>6</v>
      </c>
      <c r="G7" s="6">
        <v>164507312</v>
      </c>
      <c r="H7" s="2">
        <v>17</v>
      </c>
      <c r="I7" s="2">
        <v>41</v>
      </c>
      <c r="J7" s="6">
        <v>5321663</v>
      </c>
      <c r="K7" s="2">
        <v>2</v>
      </c>
      <c r="L7" s="2">
        <v>10</v>
      </c>
      <c r="M7" s="25">
        <v>38944180</v>
      </c>
      <c r="N7" s="24">
        <v>41</v>
      </c>
      <c r="O7" s="2">
        <f t="shared" si="0"/>
        <v>164</v>
      </c>
      <c r="P7" s="6">
        <f t="shared" si="0"/>
        <v>268502957</v>
      </c>
      <c r="Q7" s="6">
        <f>P7/O7</f>
        <v>1637213.1524390243</v>
      </c>
    </row>
    <row r="8" spans="1:21" x14ac:dyDescent="0.25">
      <c r="A8" s="2">
        <v>2015</v>
      </c>
      <c r="B8" s="2">
        <v>30</v>
      </c>
      <c r="C8" s="2">
        <v>114</v>
      </c>
      <c r="D8" s="6">
        <v>53923521</v>
      </c>
      <c r="E8" s="2">
        <v>1</v>
      </c>
      <c r="F8" s="2">
        <v>1</v>
      </c>
      <c r="G8" s="6">
        <v>46471239</v>
      </c>
      <c r="H8" s="2">
        <v>11</v>
      </c>
      <c r="I8" s="2">
        <v>65</v>
      </c>
      <c r="J8" s="6">
        <v>2416917</v>
      </c>
      <c r="K8" s="2">
        <v>1</v>
      </c>
      <c r="L8" s="2">
        <v>8</v>
      </c>
      <c r="M8" s="25">
        <v>23704458</v>
      </c>
      <c r="N8" s="24">
        <f>B8+E8+H8+K8</f>
        <v>43</v>
      </c>
      <c r="O8" s="2">
        <f t="shared" si="0"/>
        <v>188</v>
      </c>
      <c r="P8" s="6">
        <f t="shared" si="0"/>
        <v>126516135</v>
      </c>
      <c r="Q8" s="6">
        <f>P8/O8</f>
        <v>672958.16489361704</v>
      </c>
    </row>
    <row r="10" spans="1:21" x14ac:dyDescent="0.25">
      <c r="A10" s="23" t="s">
        <v>173</v>
      </c>
      <c r="R10" s="18"/>
      <c r="S10" s="18"/>
      <c r="T10" s="18"/>
      <c r="U10" s="32"/>
    </row>
    <row r="11" spans="1:21" x14ac:dyDescent="0.25">
      <c r="R11" s="18"/>
      <c r="S11" s="18"/>
      <c r="T11" s="18"/>
      <c r="U11" s="32"/>
    </row>
    <row r="12" spans="1:21" x14ac:dyDescent="0.25">
      <c r="A12" s="425" t="s">
        <v>53</v>
      </c>
      <c r="B12" s="425" t="s">
        <v>9</v>
      </c>
      <c r="C12" s="425"/>
      <c r="D12" s="425"/>
      <c r="E12" s="432"/>
      <c r="F12" s="36"/>
      <c r="G12" s="250"/>
      <c r="H12" s="251"/>
      <c r="R12" s="18"/>
      <c r="S12" s="18"/>
      <c r="T12" s="18"/>
      <c r="U12" s="32"/>
    </row>
    <row r="13" spans="1:21" ht="149.25" customHeight="1" x14ac:dyDescent="0.25">
      <c r="A13" s="425"/>
      <c r="B13" s="247" t="s">
        <v>178</v>
      </c>
      <c r="C13" s="248" t="s">
        <v>179</v>
      </c>
      <c r="D13" s="247" t="s">
        <v>6</v>
      </c>
      <c r="E13" s="249" t="s">
        <v>181</v>
      </c>
      <c r="F13" s="37"/>
      <c r="G13" s="252" t="s">
        <v>180</v>
      </c>
      <c r="H13" s="253" t="s">
        <v>209</v>
      </c>
      <c r="R13" s="18"/>
      <c r="S13" s="18"/>
      <c r="T13" s="18"/>
      <c r="U13" s="18"/>
    </row>
    <row r="14" spans="1:21" x14ac:dyDescent="0.25">
      <c r="A14" s="2">
        <v>2012</v>
      </c>
      <c r="B14" s="2"/>
      <c r="C14" s="86"/>
      <c r="D14" s="6">
        <f>P5</f>
        <v>307912305</v>
      </c>
      <c r="E14" s="87">
        <v>0.17100000000000001</v>
      </c>
      <c r="F14" s="37"/>
      <c r="G14" s="35">
        <v>1804590796</v>
      </c>
      <c r="H14" s="2">
        <v>240</v>
      </c>
    </row>
    <row r="15" spans="1:21" x14ac:dyDescent="0.25">
      <c r="A15" s="2">
        <v>2013</v>
      </c>
      <c r="B15" s="2"/>
      <c r="C15" s="86"/>
      <c r="D15" s="6">
        <f>P6</f>
        <v>50011689</v>
      </c>
      <c r="E15" s="87">
        <v>3.7999999999999999E-2</v>
      </c>
      <c r="F15" s="37"/>
      <c r="G15" s="35">
        <v>1305115872</v>
      </c>
      <c r="H15" s="2">
        <v>238</v>
      </c>
    </row>
    <row r="16" spans="1:21" x14ac:dyDescent="0.25">
      <c r="A16" s="2">
        <v>2014</v>
      </c>
      <c r="B16" s="2">
        <v>41</v>
      </c>
      <c r="C16" s="75">
        <f>B16/H16</f>
        <v>0.18552036199095023</v>
      </c>
      <c r="D16" s="6">
        <f>P7</f>
        <v>268502957</v>
      </c>
      <c r="E16" s="87">
        <v>0.16400000000000001</v>
      </c>
      <c r="F16" s="37"/>
      <c r="G16" s="35">
        <v>1632977236</v>
      </c>
      <c r="H16" s="2">
        <v>221</v>
      </c>
    </row>
    <row r="17" spans="1:12" x14ac:dyDescent="0.25">
      <c r="A17" s="2">
        <v>2015</v>
      </c>
      <c r="B17" s="2">
        <f>N8</f>
        <v>43</v>
      </c>
      <c r="C17" s="75">
        <f>B17/II_Dinamika_sps_skaits_kopā_sum!G17</f>
        <v>0.18297872340425531</v>
      </c>
      <c r="D17" s="33">
        <f>P8</f>
        <v>126516135</v>
      </c>
      <c r="E17" s="87">
        <v>9.8000000000000004E-2</v>
      </c>
      <c r="F17" s="38"/>
      <c r="G17" s="35">
        <f>I_Kopā_2015!I15</f>
        <v>1296767325</v>
      </c>
      <c r="H17" s="2">
        <v>235</v>
      </c>
    </row>
    <row r="19" spans="1:12" x14ac:dyDescent="0.25">
      <c r="B19" s="23" t="s">
        <v>175</v>
      </c>
    </row>
    <row r="21" spans="1:12" ht="30.75" customHeight="1" x14ac:dyDescent="0.25">
      <c r="A21" s="425"/>
      <c r="B21" s="425"/>
      <c r="C21" s="425"/>
      <c r="D21" s="433" t="s">
        <v>36</v>
      </c>
      <c r="E21" s="433"/>
      <c r="F21" s="434"/>
      <c r="G21" s="432" t="s">
        <v>37</v>
      </c>
      <c r="H21" s="433"/>
      <c r="I21" s="433"/>
      <c r="J21" s="429" t="s">
        <v>190</v>
      </c>
      <c r="K21" s="430"/>
      <c r="L21" s="431"/>
    </row>
    <row r="22" spans="1:12" ht="75" x14ac:dyDescent="0.25">
      <c r="A22" s="425"/>
      <c r="B22" s="425"/>
      <c r="C22" s="425"/>
      <c r="D22" s="254" t="s">
        <v>206</v>
      </c>
      <c r="E22" s="229" t="s">
        <v>193</v>
      </c>
      <c r="F22" s="229" t="s">
        <v>61</v>
      </c>
      <c r="G22" s="229" t="s">
        <v>174</v>
      </c>
      <c r="H22" s="229" t="s">
        <v>177</v>
      </c>
      <c r="I22" s="245" t="s">
        <v>61</v>
      </c>
      <c r="J22" s="255" t="s">
        <v>205</v>
      </c>
      <c r="K22" s="256" t="s">
        <v>187</v>
      </c>
      <c r="L22" s="256" t="s">
        <v>61</v>
      </c>
    </row>
    <row r="23" spans="1:12" x14ac:dyDescent="0.25">
      <c r="A23" s="428" t="s">
        <v>11</v>
      </c>
      <c r="B23" s="428"/>
      <c r="C23" s="428"/>
      <c r="D23" s="56">
        <v>41</v>
      </c>
      <c r="E23" s="57">
        <v>164</v>
      </c>
      <c r="F23" s="58">
        <v>268502957</v>
      </c>
      <c r="G23" s="59">
        <v>43</v>
      </c>
      <c r="H23" s="59">
        <v>188</v>
      </c>
      <c r="I23" s="60">
        <v>126516135</v>
      </c>
      <c r="J23" s="78">
        <f>(G23-D23)/D23</f>
        <v>4.878048780487805E-2</v>
      </c>
      <c r="K23" s="79">
        <f>(H23-E23)/E23</f>
        <v>0.14634146341463414</v>
      </c>
      <c r="L23" s="79">
        <f>(I23-F23)/F23</f>
        <v>-0.52880915572188647</v>
      </c>
    </row>
    <row r="24" spans="1:12" x14ac:dyDescent="0.25">
      <c r="A24" s="377" t="s">
        <v>204</v>
      </c>
      <c r="B24" s="435"/>
      <c r="C24" s="435"/>
      <c r="D24" s="63"/>
      <c r="E24" s="64"/>
      <c r="F24" s="64"/>
      <c r="G24" s="63"/>
      <c r="H24" s="65"/>
      <c r="I24" s="65"/>
      <c r="J24" s="80"/>
      <c r="K24" s="81"/>
      <c r="L24" s="82"/>
    </row>
    <row r="25" spans="1:12" x14ac:dyDescent="0.25">
      <c r="A25" s="426" t="s">
        <v>12</v>
      </c>
      <c r="B25" s="426"/>
      <c r="C25" s="426"/>
      <c r="D25" s="21">
        <v>20</v>
      </c>
      <c r="E25" s="61">
        <v>106</v>
      </c>
      <c r="F25" s="61">
        <v>59729802</v>
      </c>
      <c r="G25" s="61">
        <v>29</v>
      </c>
      <c r="H25" s="21">
        <v>114</v>
      </c>
      <c r="I25" s="62">
        <v>53923521</v>
      </c>
      <c r="J25" s="83">
        <f t="shared" ref="J25:L28" si="1">(G25-D25)/D25</f>
        <v>0.45</v>
      </c>
      <c r="K25" s="84">
        <f t="shared" si="1"/>
        <v>7.5471698113207544E-2</v>
      </c>
      <c r="L25" s="84">
        <f t="shared" si="1"/>
        <v>-9.7209111793138042E-2</v>
      </c>
    </row>
    <row r="26" spans="1:12" x14ac:dyDescent="0.25">
      <c r="A26" s="424" t="s">
        <v>14</v>
      </c>
      <c r="B26" s="424"/>
      <c r="C26" s="424"/>
      <c r="D26" s="6">
        <v>16</v>
      </c>
      <c r="E26" s="48">
        <v>42</v>
      </c>
      <c r="F26" s="48">
        <v>5321663</v>
      </c>
      <c r="G26" s="48">
        <v>11</v>
      </c>
      <c r="H26" s="6">
        <v>65</v>
      </c>
      <c r="I26" s="25">
        <v>2416917</v>
      </c>
      <c r="J26" s="85">
        <f t="shared" si="1"/>
        <v>-0.3125</v>
      </c>
      <c r="K26" s="75">
        <f t="shared" si="1"/>
        <v>0.54761904761904767</v>
      </c>
      <c r="L26" s="75">
        <f t="shared" si="1"/>
        <v>-0.54583426271073532</v>
      </c>
    </row>
    <row r="27" spans="1:12" x14ac:dyDescent="0.25">
      <c r="A27" s="427" t="s">
        <v>15</v>
      </c>
      <c r="B27" s="427"/>
      <c r="C27" s="427"/>
      <c r="D27" s="6">
        <v>2</v>
      </c>
      <c r="E27" s="48">
        <v>10</v>
      </c>
      <c r="F27" s="48">
        <v>38944180</v>
      </c>
      <c r="G27" s="48">
        <v>2</v>
      </c>
      <c r="H27" s="6">
        <v>8</v>
      </c>
      <c r="I27" s="25">
        <v>23704458</v>
      </c>
      <c r="J27" s="85">
        <f t="shared" si="1"/>
        <v>0</v>
      </c>
      <c r="K27" s="75">
        <f t="shared" si="1"/>
        <v>-0.2</v>
      </c>
      <c r="L27" s="75">
        <f t="shared" si="1"/>
        <v>-0.39132219499807158</v>
      </c>
    </row>
    <row r="28" spans="1:12" x14ac:dyDescent="0.25">
      <c r="A28" s="427" t="s">
        <v>13</v>
      </c>
      <c r="B28" s="427"/>
      <c r="C28" s="427"/>
      <c r="D28" s="6">
        <v>3</v>
      </c>
      <c r="E28" s="48">
        <v>6</v>
      </c>
      <c r="F28" s="48">
        <v>164507312</v>
      </c>
      <c r="G28" s="48">
        <v>1</v>
      </c>
      <c r="H28" s="6">
        <v>1</v>
      </c>
      <c r="I28" s="25">
        <v>46471239</v>
      </c>
      <c r="J28" s="85">
        <f t="shared" si="1"/>
        <v>-0.66666666666666663</v>
      </c>
      <c r="K28" s="75">
        <f t="shared" si="1"/>
        <v>-0.83333333333333337</v>
      </c>
      <c r="L28" s="75">
        <f t="shared" si="1"/>
        <v>-0.71751262339026001</v>
      </c>
    </row>
    <row r="29" spans="1:12" x14ac:dyDescent="0.25">
      <c r="F29" s="31"/>
    </row>
    <row r="31" spans="1:12" x14ac:dyDescent="0.25">
      <c r="A31" s="23" t="s">
        <v>188</v>
      </c>
    </row>
    <row r="33" spans="1:17" ht="32.25" customHeight="1" x14ac:dyDescent="0.25">
      <c r="A33" s="425" t="s">
        <v>191</v>
      </c>
      <c r="B33" s="425"/>
      <c r="C33" s="425"/>
      <c r="D33" s="425"/>
      <c r="E33" s="438" t="s">
        <v>12</v>
      </c>
      <c r="F33" s="438"/>
      <c r="G33" s="425" t="s">
        <v>14</v>
      </c>
      <c r="H33" s="425"/>
      <c r="I33" s="438" t="s">
        <v>15</v>
      </c>
      <c r="J33" s="438"/>
      <c r="K33" s="425" t="s">
        <v>201</v>
      </c>
      <c r="L33" s="432"/>
      <c r="M33" s="441" t="s">
        <v>20</v>
      </c>
      <c r="N33" s="425"/>
      <c r="O33" s="442" t="s">
        <v>10</v>
      </c>
    </row>
    <row r="34" spans="1:17" ht="90" x14ac:dyDescent="0.25">
      <c r="A34" s="425"/>
      <c r="B34" s="425"/>
      <c r="C34" s="425"/>
      <c r="D34" s="425"/>
      <c r="E34" s="247" t="s">
        <v>193</v>
      </c>
      <c r="F34" s="247" t="s">
        <v>6</v>
      </c>
      <c r="G34" s="247" t="s">
        <v>177</v>
      </c>
      <c r="H34" s="247" t="s">
        <v>6</v>
      </c>
      <c r="I34" s="247" t="s">
        <v>177</v>
      </c>
      <c r="J34" s="247" t="s">
        <v>6</v>
      </c>
      <c r="K34" s="247" t="s">
        <v>193</v>
      </c>
      <c r="L34" s="257" t="s">
        <v>6</v>
      </c>
      <c r="M34" s="258" t="s">
        <v>177</v>
      </c>
      <c r="N34" s="247" t="s">
        <v>6</v>
      </c>
      <c r="O34" s="442"/>
    </row>
    <row r="35" spans="1:17" x14ac:dyDescent="0.25">
      <c r="A35" s="446" t="s">
        <v>192</v>
      </c>
      <c r="B35" s="446"/>
      <c r="C35" s="446"/>
      <c r="D35" s="446"/>
      <c r="E35" s="6"/>
      <c r="F35" s="6"/>
      <c r="G35" s="6">
        <v>1</v>
      </c>
      <c r="H35" s="6">
        <v>949</v>
      </c>
      <c r="I35" s="6"/>
      <c r="J35" s="6"/>
      <c r="K35" s="6">
        <v>1</v>
      </c>
      <c r="L35" s="25">
        <v>46471239</v>
      </c>
      <c r="M35" s="49">
        <f>K35+G35</f>
        <v>2</v>
      </c>
      <c r="N35" s="6">
        <f>H35+L35</f>
        <v>46472188</v>
      </c>
      <c r="O35" s="75">
        <f>N35/N45</f>
        <v>0.36732222336700376</v>
      </c>
    </row>
    <row r="36" spans="1:17" x14ac:dyDescent="0.25">
      <c r="A36" s="443" t="s">
        <v>194</v>
      </c>
      <c r="B36" s="444"/>
      <c r="C36" s="444"/>
      <c r="D36" s="445"/>
      <c r="E36" s="6"/>
      <c r="F36" s="6"/>
      <c r="G36" s="6"/>
      <c r="H36" s="6"/>
      <c r="I36" s="6"/>
      <c r="J36" s="6"/>
      <c r="K36" s="6"/>
      <c r="L36" s="25"/>
      <c r="M36" s="49"/>
      <c r="N36" s="6"/>
      <c r="O36" s="75"/>
    </row>
    <row r="37" spans="1:17" x14ac:dyDescent="0.25">
      <c r="A37" s="443" t="s">
        <v>195</v>
      </c>
      <c r="B37" s="444"/>
      <c r="C37" s="444"/>
      <c r="D37" s="445"/>
      <c r="E37" s="6"/>
      <c r="F37" s="6"/>
      <c r="G37" s="6"/>
      <c r="H37" s="6"/>
      <c r="I37" s="6"/>
      <c r="J37" s="6"/>
      <c r="K37" s="6"/>
      <c r="L37" s="25"/>
      <c r="M37" s="49"/>
      <c r="N37" s="6"/>
      <c r="O37" s="75"/>
    </row>
    <row r="38" spans="1:17" x14ac:dyDescent="0.25">
      <c r="A38" s="443" t="s">
        <v>203</v>
      </c>
      <c r="B38" s="444"/>
      <c r="C38" s="444"/>
      <c r="D38" s="445"/>
      <c r="E38" s="6"/>
      <c r="F38" s="6"/>
      <c r="G38" s="6">
        <v>2</v>
      </c>
      <c r="H38" s="6">
        <v>103</v>
      </c>
      <c r="I38" s="6"/>
      <c r="J38" s="6"/>
      <c r="K38" s="6"/>
      <c r="L38" s="25"/>
      <c r="M38" s="49">
        <f>G38</f>
        <v>2</v>
      </c>
      <c r="N38" s="6">
        <f>H38</f>
        <v>103</v>
      </c>
      <c r="O38" s="75">
        <f>N38/N45</f>
        <v>8.1412540779877601E-7</v>
      </c>
    </row>
    <row r="39" spans="1:17" x14ac:dyDescent="0.25">
      <c r="A39" s="443" t="s">
        <v>196</v>
      </c>
      <c r="B39" s="444"/>
      <c r="C39" s="444"/>
      <c r="D39" s="445"/>
      <c r="E39" s="6">
        <v>1</v>
      </c>
      <c r="F39" s="6">
        <v>1347</v>
      </c>
      <c r="G39" s="6"/>
      <c r="H39" s="6"/>
      <c r="I39" s="6"/>
      <c r="J39" s="6"/>
      <c r="K39" s="6"/>
      <c r="L39" s="25"/>
      <c r="M39" s="49">
        <f>E39</f>
        <v>1</v>
      </c>
      <c r="N39" s="6">
        <f>F39</f>
        <v>1347</v>
      </c>
      <c r="O39" s="75">
        <f>N39/N45</f>
        <v>1.0646863342766517E-5</v>
      </c>
    </row>
    <row r="40" spans="1:17" x14ac:dyDescent="0.25">
      <c r="A40" s="443" t="s">
        <v>197</v>
      </c>
      <c r="B40" s="444"/>
      <c r="C40" s="444"/>
      <c r="D40" s="445"/>
      <c r="E40" s="6">
        <v>113</v>
      </c>
      <c r="F40" s="6">
        <v>53922174</v>
      </c>
      <c r="G40" s="6">
        <v>62</v>
      </c>
      <c r="H40" s="6">
        <v>2415865</v>
      </c>
      <c r="I40" s="6"/>
      <c r="J40" s="6"/>
      <c r="K40" s="6"/>
      <c r="L40" s="25"/>
      <c r="M40" s="49">
        <f>E40+G40</f>
        <v>175</v>
      </c>
      <c r="N40" s="6">
        <f>F40+H40</f>
        <v>56338039</v>
      </c>
      <c r="O40" s="75">
        <f>N40/N45</f>
        <v>0.44530319393648882</v>
      </c>
      <c r="P40" s="31"/>
      <c r="Q40" s="31"/>
    </row>
    <row r="41" spans="1:17" x14ac:dyDescent="0.25">
      <c r="A41" s="443" t="s">
        <v>198</v>
      </c>
      <c r="B41" s="444"/>
      <c r="C41" s="444"/>
      <c r="D41" s="445"/>
      <c r="E41" s="6"/>
      <c r="F41" s="6"/>
      <c r="G41" s="6"/>
      <c r="H41" s="6"/>
      <c r="I41" s="6">
        <v>3</v>
      </c>
      <c r="J41" s="6">
        <v>3731168</v>
      </c>
      <c r="K41" s="6"/>
      <c r="L41" s="25"/>
      <c r="M41" s="49">
        <f t="shared" ref="M41:N44" si="2">I41</f>
        <v>3</v>
      </c>
      <c r="N41" s="6">
        <f t="shared" si="2"/>
        <v>3731168</v>
      </c>
      <c r="O41" s="75">
        <f>N41/N45</f>
        <v>2.9491637568599453E-2</v>
      </c>
    </row>
    <row r="42" spans="1:17" x14ac:dyDescent="0.25">
      <c r="A42" s="443" t="s">
        <v>202</v>
      </c>
      <c r="B42" s="444"/>
      <c r="C42" s="444"/>
      <c r="D42" s="445"/>
      <c r="E42" s="6"/>
      <c r="F42" s="6"/>
      <c r="G42" s="6"/>
      <c r="H42" s="6"/>
      <c r="I42" s="6">
        <v>1</v>
      </c>
      <c r="J42" s="6">
        <v>12096703</v>
      </c>
      <c r="K42" s="6"/>
      <c r="L42" s="25"/>
      <c r="M42" s="49">
        <f t="shared" si="2"/>
        <v>1</v>
      </c>
      <c r="N42" s="6">
        <f t="shared" si="2"/>
        <v>12096703</v>
      </c>
      <c r="O42" s="75">
        <f>N42/N45</f>
        <v>9.5613915173744443E-2</v>
      </c>
    </row>
    <row r="43" spans="1:17" x14ac:dyDescent="0.25">
      <c r="A43" s="443" t="s">
        <v>199</v>
      </c>
      <c r="B43" s="444"/>
      <c r="C43" s="444"/>
      <c r="D43" s="445"/>
      <c r="E43" s="6"/>
      <c r="F43" s="6"/>
      <c r="G43" s="6"/>
      <c r="H43" s="6"/>
      <c r="I43" s="6">
        <v>3</v>
      </c>
      <c r="J43" s="6">
        <v>7008388</v>
      </c>
      <c r="K43" s="6"/>
      <c r="L43" s="25"/>
      <c r="M43" s="49">
        <f t="shared" si="2"/>
        <v>3</v>
      </c>
      <c r="N43" s="6">
        <f t="shared" si="2"/>
        <v>7008388</v>
      </c>
      <c r="O43" s="75">
        <f>N43/N45</f>
        <v>5.5395211053515032E-2</v>
      </c>
    </row>
    <row r="44" spans="1:17" ht="15.75" thickBot="1" x14ac:dyDescent="0.3">
      <c r="A44" s="447" t="s">
        <v>200</v>
      </c>
      <c r="B44" s="448"/>
      <c r="C44" s="448"/>
      <c r="D44" s="449"/>
      <c r="E44" s="50"/>
      <c r="F44" s="50"/>
      <c r="G44" s="50"/>
      <c r="H44" s="50"/>
      <c r="I44" s="50">
        <v>1</v>
      </c>
      <c r="J44" s="50">
        <v>868199</v>
      </c>
      <c r="K44" s="50"/>
      <c r="L44" s="51"/>
      <c r="M44" s="52">
        <f t="shared" si="2"/>
        <v>1</v>
      </c>
      <c r="N44" s="50">
        <f t="shared" si="2"/>
        <v>868199</v>
      </c>
      <c r="O44" s="76">
        <f>N44/N45</f>
        <v>6.8623579118979568E-3</v>
      </c>
      <c r="P44" s="31"/>
      <c r="Q44" s="31"/>
    </row>
    <row r="45" spans="1:17" ht="15.75" thickTop="1" x14ac:dyDescent="0.25">
      <c r="A45" s="450" t="s">
        <v>20</v>
      </c>
      <c r="B45" s="450"/>
      <c r="C45" s="450"/>
      <c r="D45" s="450"/>
      <c r="E45" s="53">
        <f>SUM(E39:E44)</f>
        <v>114</v>
      </c>
      <c r="F45" s="53">
        <f>SUM(F39:F44)</f>
        <v>53923521</v>
      </c>
      <c r="G45" s="53">
        <f>SUM(G35:G44)</f>
        <v>65</v>
      </c>
      <c r="H45" s="53">
        <f>SUM(H35:H44)</f>
        <v>2416917</v>
      </c>
      <c r="I45" s="53">
        <f>SUM(I41:I44)</f>
        <v>8</v>
      </c>
      <c r="J45" s="53">
        <f>SUM(J41:J44)</f>
        <v>23704458</v>
      </c>
      <c r="K45" s="53">
        <f>SUM(K35:K44)</f>
        <v>1</v>
      </c>
      <c r="L45" s="54">
        <f>SUM(L35:L44)</f>
        <v>46471239</v>
      </c>
      <c r="M45" s="55">
        <f>SUM(M35:M44)</f>
        <v>188</v>
      </c>
      <c r="N45" s="53">
        <f>SUM(N35:N44)</f>
        <v>126516135</v>
      </c>
      <c r="O45" s="77">
        <f>SUM(O35:O44)</f>
        <v>1</v>
      </c>
      <c r="P45" s="31"/>
    </row>
    <row r="47" spans="1:17" x14ac:dyDescent="0.25">
      <c r="A47" s="23" t="s">
        <v>207</v>
      </c>
    </row>
    <row r="49" spans="1:10" ht="75" x14ac:dyDescent="0.25">
      <c r="A49" s="425"/>
      <c r="B49" s="425"/>
      <c r="C49" s="425"/>
      <c r="D49" s="425"/>
      <c r="E49" s="425"/>
      <c r="F49" s="259" t="s">
        <v>34</v>
      </c>
      <c r="G49" s="259" t="s">
        <v>35</v>
      </c>
      <c r="H49" s="259" t="s">
        <v>36</v>
      </c>
      <c r="I49" s="259" t="s">
        <v>37</v>
      </c>
      <c r="J49" s="260" t="s">
        <v>214</v>
      </c>
    </row>
    <row r="50" spans="1:10" x14ac:dyDescent="0.25">
      <c r="A50" s="424" t="s">
        <v>613</v>
      </c>
      <c r="B50" s="424"/>
      <c r="C50" s="424"/>
      <c r="D50" s="424"/>
      <c r="E50" s="424"/>
      <c r="F50" s="6">
        <v>281020028</v>
      </c>
      <c r="G50" s="6">
        <v>22481375</v>
      </c>
      <c r="H50" s="6">
        <v>229558777</v>
      </c>
      <c r="I50" s="6">
        <v>102811677</v>
      </c>
      <c r="J50" s="75">
        <f>(I50-H50)/H50</f>
        <v>-0.55213353920246755</v>
      </c>
    </row>
    <row r="51" spans="1:10" x14ac:dyDescent="0.25">
      <c r="A51" s="424" t="s">
        <v>614</v>
      </c>
      <c r="B51" s="424"/>
      <c r="C51" s="424"/>
      <c r="D51" s="424"/>
      <c r="E51" s="424"/>
      <c r="F51" s="6">
        <v>26892277</v>
      </c>
      <c r="G51" s="6">
        <v>27461426</v>
      </c>
      <c r="H51" s="6">
        <v>38944180</v>
      </c>
      <c r="I51" s="6">
        <v>23704458</v>
      </c>
      <c r="J51" s="75">
        <f>(I51-H51)/H51</f>
        <v>-0.39132219499807158</v>
      </c>
    </row>
    <row r="52" spans="1:10" x14ac:dyDescent="0.25">
      <c r="A52" s="424" t="s">
        <v>615</v>
      </c>
      <c r="B52" s="424"/>
      <c r="C52" s="424"/>
      <c r="D52" s="424"/>
      <c r="E52" s="424"/>
      <c r="F52" s="6">
        <v>4460635</v>
      </c>
      <c r="G52" s="6">
        <v>325817</v>
      </c>
      <c r="H52" s="6">
        <v>1490641</v>
      </c>
      <c r="I52" s="6">
        <v>571176</v>
      </c>
      <c r="J52" s="75">
        <f>(I52-H52)/H52</f>
        <v>-0.61682524497850255</v>
      </c>
    </row>
    <row r="53" spans="1:10" x14ac:dyDescent="0.25">
      <c r="A53" s="424" t="s">
        <v>616</v>
      </c>
      <c r="B53" s="424"/>
      <c r="C53" s="424"/>
      <c r="D53" s="424"/>
      <c r="E53" s="424"/>
      <c r="F53" s="6">
        <v>3361535</v>
      </c>
      <c r="G53" s="6">
        <v>2288452</v>
      </c>
      <c r="H53" s="6">
        <v>3894418</v>
      </c>
      <c r="I53" s="6">
        <v>2963057</v>
      </c>
      <c r="J53" s="75">
        <f>(I53-H53)/H53</f>
        <v>-0.23915280794203395</v>
      </c>
    </row>
    <row r="55" spans="1:10" x14ac:dyDescent="0.25">
      <c r="I55" s="31"/>
    </row>
  </sheetData>
  <mergeCells count="42">
    <mergeCell ref="A44:D44"/>
    <mergeCell ref="A42:D42"/>
    <mergeCell ref="A38:D38"/>
    <mergeCell ref="A45:D45"/>
    <mergeCell ref="A37:D37"/>
    <mergeCell ref="A39:D39"/>
    <mergeCell ref="A40:D40"/>
    <mergeCell ref="A41:D41"/>
    <mergeCell ref="A43:D43"/>
    <mergeCell ref="K33:L33"/>
    <mergeCell ref="M33:N33"/>
    <mergeCell ref="O33:O34"/>
    <mergeCell ref="A33:D34"/>
    <mergeCell ref="A36:D36"/>
    <mergeCell ref="E33:F33"/>
    <mergeCell ref="G33:H33"/>
    <mergeCell ref="A35:D35"/>
    <mergeCell ref="I33:J33"/>
    <mergeCell ref="Q3:Q4"/>
    <mergeCell ref="B3:D3"/>
    <mergeCell ref="E3:G3"/>
    <mergeCell ref="K3:M3"/>
    <mergeCell ref="A3:A4"/>
    <mergeCell ref="J21:L21"/>
    <mergeCell ref="G21:I21"/>
    <mergeCell ref="D21:F21"/>
    <mergeCell ref="A24:C24"/>
    <mergeCell ref="N3:P3"/>
    <mergeCell ref="H3:J3"/>
    <mergeCell ref="B12:E12"/>
    <mergeCell ref="A12:A13"/>
    <mergeCell ref="A25:C25"/>
    <mergeCell ref="A26:C26"/>
    <mergeCell ref="A27:C27"/>
    <mergeCell ref="A28:C28"/>
    <mergeCell ref="A21:C22"/>
    <mergeCell ref="A23:C23"/>
    <mergeCell ref="A50:E50"/>
    <mergeCell ref="A51:E51"/>
    <mergeCell ref="A52:E52"/>
    <mergeCell ref="A53:E53"/>
    <mergeCell ref="A49:E49"/>
  </mergeCells>
  <conditionalFormatting sqref="N5:N8">
    <cfRule type="iconSet" priority="13">
      <iconSet iconSet="3Arrows">
        <cfvo type="percent" val="0"/>
        <cfvo type="percent" val="33"/>
        <cfvo type="percent" val="67"/>
      </iconSet>
    </cfRule>
    <cfRule type="top10" dxfId="8" priority="14" percent="1" rank="10"/>
  </conditionalFormatting>
  <conditionalFormatting sqref="O5:O8">
    <cfRule type="iconSet" priority="11">
      <iconSet iconSet="3Arrows">
        <cfvo type="percent" val="0"/>
        <cfvo type="percent" val="33"/>
        <cfvo type="percent" val="67"/>
      </iconSet>
    </cfRule>
    <cfRule type="top10" dxfId="7" priority="12" percent="1" rank="10"/>
  </conditionalFormatting>
  <conditionalFormatting sqref="P5:P8">
    <cfRule type="iconSet" priority="9">
      <iconSet iconSet="3Arrows">
        <cfvo type="percent" val="0"/>
        <cfvo type="percent" val="33"/>
        <cfvo type="percent" val="67"/>
      </iconSet>
    </cfRule>
    <cfRule type="top10" dxfId="6" priority="10" percent="1" rank="10"/>
  </conditionalFormatting>
  <conditionalFormatting sqref="S10:S12">
    <cfRule type="iconSet" priority="15">
      <iconSet iconSet="3Arrows">
        <cfvo type="percent" val="0"/>
        <cfvo type="percent" val="33"/>
        <cfvo type="percent" val="67"/>
      </iconSet>
    </cfRule>
    <cfRule type="top10" dxfId="5" priority="16" percent="1" rank="10"/>
  </conditionalFormatting>
  <conditionalFormatting sqref="T10:T12">
    <cfRule type="iconSet" priority="17">
      <iconSet iconSet="3Arrows">
        <cfvo type="percent" val="0"/>
        <cfvo type="percent" val="33"/>
        <cfvo type="percent" val="67"/>
      </iconSet>
    </cfRule>
    <cfRule type="top10" dxfId="4" priority="18" percent="1" rank="10"/>
  </conditionalFormatting>
  <conditionalFormatting sqref="U10:U12">
    <cfRule type="iconSet" priority="19">
      <iconSet iconSet="3Arrows">
        <cfvo type="percent" val="0"/>
        <cfvo type="percent" val="33"/>
        <cfvo type="percent" val="67"/>
      </iconSet>
    </cfRule>
    <cfRule type="top10" dxfId="3" priority="20" percent="1" rank="10"/>
  </conditionalFormatting>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R43" sqref="R43"/>
    </sheetView>
  </sheetViews>
  <sheetFormatPr defaultRowHeight="15" x14ac:dyDescent="0.25"/>
  <cols>
    <col min="3" max="3" width="12" bestFit="1" customWidth="1"/>
    <col min="4" max="4" width="15.5703125" bestFit="1" customWidth="1"/>
    <col min="5" max="5" width="11.140625" bestFit="1" customWidth="1"/>
    <col min="6" max="6" width="9.7109375" bestFit="1" customWidth="1"/>
  </cols>
  <sheetData>
    <row r="1" spans="1:6" x14ac:dyDescent="0.25">
      <c r="A1" s="23" t="s">
        <v>176</v>
      </c>
    </row>
    <row r="3" spans="1:6" ht="60" x14ac:dyDescent="0.25">
      <c r="A3" s="261"/>
      <c r="B3" s="246" t="s">
        <v>174</v>
      </c>
      <c r="C3" s="229" t="s">
        <v>177</v>
      </c>
      <c r="D3" s="229" t="s">
        <v>184</v>
      </c>
      <c r="E3" s="229" t="s">
        <v>186</v>
      </c>
      <c r="F3" s="44"/>
    </row>
    <row r="4" spans="1:6" x14ac:dyDescent="0.25">
      <c r="A4" s="2">
        <v>2012</v>
      </c>
      <c r="B4" s="24"/>
      <c r="C4" s="2">
        <v>71</v>
      </c>
      <c r="D4" s="20">
        <v>307.912305</v>
      </c>
      <c r="E4" s="20">
        <f>D4/C4</f>
        <v>4.3367930281690139</v>
      </c>
      <c r="F4" s="45"/>
    </row>
    <row r="5" spans="1:6" x14ac:dyDescent="0.25">
      <c r="A5" s="2">
        <v>2013</v>
      </c>
      <c r="B5" s="24"/>
      <c r="C5" s="2">
        <v>81</v>
      </c>
      <c r="D5" s="20">
        <v>50.011688999999997</v>
      </c>
      <c r="E5" s="20">
        <f>D5/C5</f>
        <v>0.61742825925925926</v>
      </c>
      <c r="F5" s="45"/>
    </row>
    <row r="6" spans="1:6" x14ac:dyDescent="0.25">
      <c r="A6" s="2">
        <v>2014</v>
      </c>
      <c r="B6" s="24">
        <v>41</v>
      </c>
      <c r="C6" s="2">
        <v>164</v>
      </c>
      <c r="D6" s="20">
        <v>268.50295699999998</v>
      </c>
      <c r="E6" s="20">
        <f>D6/C6</f>
        <v>1.6372131524390243</v>
      </c>
      <c r="F6" s="45"/>
    </row>
    <row r="7" spans="1:6" x14ac:dyDescent="0.25">
      <c r="A7" s="2">
        <v>2015</v>
      </c>
      <c r="B7" s="24">
        <v>43</v>
      </c>
      <c r="C7" s="2">
        <v>188</v>
      </c>
      <c r="D7" s="40">
        <v>126.51613500000001</v>
      </c>
      <c r="E7" s="20">
        <f>D7/C7</f>
        <v>0.67295816489361704</v>
      </c>
      <c r="F7" s="45"/>
    </row>
    <row r="8" spans="1:6" x14ac:dyDescent="0.25">
      <c r="A8" s="18"/>
      <c r="B8" s="18"/>
      <c r="C8" s="18"/>
      <c r="D8" s="32"/>
      <c r="F8" s="46"/>
    </row>
    <row r="9" spans="1:6" x14ac:dyDescent="0.25">
      <c r="A9" s="18"/>
      <c r="B9" s="18"/>
      <c r="C9" s="18"/>
      <c r="D9" s="41"/>
      <c r="F9" s="46"/>
    </row>
    <row r="10" spans="1:6" x14ac:dyDescent="0.25">
      <c r="A10" s="18"/>
      <c r="B10" s="18"/>
      <c r="C10" s="18"/>
      <c r="F10" s="47"/>
    </row>
    <row r="11" spans="1:6" x14ac:dyDescent="0.25">
      <c r="A11" s="18"/>
      <c r="B11" s="18"/>
      <c r="C11" s="18"/>
    </row>
    <row r="16" spans="1:6" x14ac:dyDescent="0.25">
      <c r="A16" s="23" t="s">
        <v>173</v>
      </c>
    </row>
    <row r="18" spans="1:7" ht="120" x14ac:dyDescent="0.25">
      <c r="A18" s="262"/>
      <c r="B18" s="263" t="s">
        <v>182</v>
      </c>
      <c r="C18" s="253" t="s">
        <v>189</v>
      </c>
      <c r="G18" s="18"/>
    </row>
    <row r="19" spans="1:7" x14ac:dyDescent="0.25">
      <c r="A19" s="43">
        <v>2012</v>
      </c>
      <c r="B19" s="42">
        <v>0.17100000000000001</v>
      </c>
      <c r="C19" s="20">
        <v>1804.590796</v>
      </c>
      <c r="G19" s="32"/>
    </row>
    <row r="20" spans="1:7" x14ac:dyDescent="0.25">
      <c r="A20" s="43">
        <v>2013</v>
      </c>
      <c r="B20" s="42">
        <v>3.7999999999999999E-2</v>
      </c>
      <c r="C20" s="20">
        <v>1305.1158720000001</v>
      </c>
      <c r="G20" s="32"/>
    </row>
    <row r="21" spans="1:7" x14ac:dyDescent="0.25">
      <c r="A21" s="43">
        <v>2014</v>
      </c>
      <c r="B21" s="42">
        <v>0.16400000000000001</v>
      </c>
      <c r="C21" s="20">
        <v>1632.9772359999999</v>
      </c>
      <c r="G21" s="32"/>
    </row>
    <row r="22" spans="1:7" x14ac:dyDescent="0.25">
      <c r="A22" s="43">
        <v>2015</v>
      </c>
      <c r="B22" s="42">
        <v>9.8000000000000004E-2</v>
      </c>
      <c r="C22" s="20">
        <v>1296.767325</v>
      </c>
      <c r="G22" s="32"/>
    </row>
    <row r="24" spans="1:7" x14ac:dyDescent="0.25">
      <c r="C24" s="39"/>
    </row>
    <row r="26" spans="1:7" x14ac:dyDescent="0.25">
      <c r="A26" s="23" t="s">
        <v>207</v>
      </c>
    </row>
    <row r="28" spans="1:7" ht="60" x14ac:dyDescent="0.25">
      <c r="A28" s="251"/>
      <c r="B28" s="251" t="s">
        <v>210</v>
      </c>
      <c r="C28" s="251" t="s">
        <v>211</v>
      </c>
      <c r="D28" s="247" t="s">
        <v>212</v>
      </c>
      <c r="E28" s="247" t="s">
        <v>213</v>
      </c>
    </row>
    <row r="29" spans="1:7" x14ac:dyDescent="0.25">
      <c r="A29" s="71" t="s">
        <v>34</v>
      </c>
      <c r="B29" s="72">
        <v>281</v>
      </c>
      <c r="C29" s="72">
        <v>26.9</v>
      </c>
      <c r="D29" s="73">
        <v>1.6E-2</v>
      </c>
      <c r="E29" s="73">
        <v>0.125</v>
      </c>
    </row>
    <row r="30" spans="1:7" x14ac:dyDescent="0.25">
      <c r="A30" s="71" t="s">
        <v>35</v>
      </c>
      <c r="B30" s="72">
        <v>22.5</v>
      </c>
      <c r="C30" s="72">
        <v>27.5</v>
      </c>
      <c r="D30" s="73">
        <v>1.4E-2</v>
      </c>
      <c r="E30" s="73">
        <v>8.3000000000000004E-2</v>
      </c>
    </row>
    <row r="31" spans="1:7" x14ac:dyDescent="0.25">
      <c r="A31" s="71" t="s">
        <v>36</v>
      </c>
      <c r="B31" s="72">
        <v>229.6</v>
      </c>
      <c r="C31" s="72">
        <v>38.9</v>
      </c>
      <c r="D31" s="73">
        <v>6.0000000000000001E-3</v>
      </c>
      <c r="E31" s="73">
        <v>0.1</v>
      </c>
    </row>
    <row r="32" spans="1:7" x14ac:dyDescent="0.25">
      <c r="A32" s="71" t="s">
        <v>37</v>
      </c>
      <c r="B32" s="72">
        <v>102.8</v>
      </c>
      <c r="C32" s="72">
        <v>23.7</v>
      </c>
      <c r="D32" s="73">
        <v>6.0000000000000001E-3</v>
      </c>
      <c r="E32" s="8">
        <v>0.125</v>
      </c>
    </row>
  </sheetData>
  <conditionalFormatting sqref="B4:B11">
    <cfRule type="iconSet" priority="7">
      <iconSet iconSet="3Arrows">
        <cfvo type="percent" val="0"/>
        <cfvo type="percent" val="33"/>
        <cfvo type="percent" val="67"/>
      </iconSet>
    </cfRule>
    <cfRule type="top10" dxfId="2" priority="8" percent="1" rank="10"/>
  </conditionalFormatting>
  <conditionalFormatting sqref="C4:C11">
    <cfRule type="iconSet" priority="5">
      <iconSet iconSet="3Arrows">
        <cfvo type="percent" val="0"/>
        <cfvo type="percent" val="33"/>
        <cfvo type="percent" val="67"/>
      </iconSet>
    </cfRule>
    <cfRule type="top10" dxfId="1" priority="6" percent="1" rank="10"/>
  </conditionalFormatting>
  <conditionalFormatting sqref="D4:D9">
    <cfRule type="iconSet" priority="1">
      <iconSet iconSet="3Arrows">
        <cfvo type="percent" val="0"/>
        <cfvo type="percent" val="33"/>
        <cfvo type="percent" val="67"/>
      </iconSet>
    </cfRule>
    <cfRule type="top10" dxfId="0" priority="2" percent="1" rank="10"/>
  </conditionalFormatting>
  <pageMargins left="0.7" right="0.7" top="0.75" bottom="0.75" header="0.3" footer="0.3"/>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workbookViewId="0">
      <selection activeCell="I37" sqref="I37"/>
    </sheetView>
  </sheetViews>
  <sheetFormatPr defaultRowHeight="15" x14ac:dyDescent="0.25"/>
  <cols>
    <col min="1" max="1" width="4.7109375" customWidth="1"/>
    <col min="2" max="2" width="38.28515625" customWidth="1"/>
  </cols>
  <sheetData>
    <row r="1" spans="1:2" x14ac:dyDescent="0.25">
      <c r="A1" s="16" t="s">
        <v>58</v>
      </c>
    </row>
    <row r="3" spans="1:2" x14ac:dyDescent="0.25">
      <c r="A3" s="2" t="s">
        <v>59</v>
      </c>
      <c r="B3" s="26" t="s">
        <v>67</v>
      </c>
    </row>
    <row r="4" spans="1:2" x14ac:dyDescent="0.25">
      <c r="A4" s="2" t="s">
        <v>118</v>
      </c>
      <c r="B4" s="26" t="s">
        <v>68</v>
      </c>
    </row>
    <row r="5" spans="1:2" x14ac:dyDescent="0.25">
      <c r="A5" s="2" t="s">
        <v>119</v>
      </c>
      <c r="B5" s="26" t="s">
        <v>69</v>
      </c>
    </row>
    <row r="6" spans="1:2" x14ac:dyDescent="0.25">
      <c r="A6" s="2" t="s">
        <v>120</v>
      </c>
      <c r="B6" s="27" t="s">
        <v>70</v>
      </c>
    </row>
    <row r="7" spans="1:2" x14ac:dyDescent="0.25">
      <c r="A7" s="2" t="s">
        <v>121</v>
      </c>
      <c r="B7" s="28" t="s">
        <v>71</v>
      </c>
    </row>
    <row r="8" spans="1:2" x14ac:dyDescent="0.25">
      <c r="A8" s="2" t="s">
        <v>122</v>
      </c>
      <c r="B8" s="27" t="s">
        <v>72</v>
      </c>
    </row>
    <row r="9" spans="1:2" x14ac:dyDescent="0.25">
      <c r="A9" s="2" t="s">
        <v>123</v>
      </c>
      <c r="B9" s="26" t="s">
        <v>73</v>
      </c>
    </row>
    <row r="10" spans="1:2" x14ac:dyDescent="0.25">
      <c r="A10" s="2" t="s">
        <v>124</v>
      </c>
      <c r="B10" s="26" t="s">
        <v>172</v>
      </c>
    </row>
    <row r="11" spans="1:2" x14ac:dyDescent="0.25">
      <c r="A11" s="2" t="s">
        <v>125</v>
      </c>
      <c r="B11" s="28" t="s">
        <v>617</v>
      </c>
    </row>
    <row r="12" spans="1:2" x14ac:dyDescent="0.25">
      <c r="A12" s="2" t="s">
        <v>126</v>
      </c>
      <c r="B12" s="27" t="s">
        <v>74</v>
      </c>
    </row>
    <row r="13" spans="1:2" x14ac:dyDescent="0.25">
      <c r="A13" s="2" t="s">
        <v>127</v>
      </c>
      <c r="B13" s="27" t="s">
        <v>75</v>
      </c>
    </row>
    <row r="14" spans="1:2" x14ac:dyDescent="0.25">
      <c r="A14" s="2" t="s">
        <v>128</v>
      </c>
      <c r="B14" s="27" t="s">
        <v>76</v>
      </c>
    </row>
    <row r="15" spans="1:2" x14ac:dyDescent="0.25">
      <c r="A15" s="2" t="s">
        <v>129</v>
      </c>
      <c r="B15" s="27" t="s">
        <v>77</v>
      </c>
    </row>
    <row r="16" spans="1:2" x14ac:dyDescent="0.25">
      <c r="A16" s="2" t="s">
        <v>130</v>
      </c>
      <c r="B16" s="27" t="s">
        <v>78</v>
      </c>
    </row>
    <row r="17" spans="1:2" x14ac:dyDescent="0.25">
      <c r="A17" s="2" t="s">
        <v>131</v>
      </c>
      <c r="B17" s="26" t="s">
        <v>79</v>
      </c>
    </row>
    <row r="18" spans="1:2" x14ac:dyDescent="0.25">
      <c r="A18" s="2" t="s">
        <v>132</v>
      </c>
      <c r="B18" s="29" t="s">
        <v>80</v>
      </c>
    </row>
    <row r="19" spans="1:2" x14ac:dyDescent="0.25">
      <c r="A19" s="2" t="s">
        <v>133</v>
      </c>
      <c r="B19" s="29" t="s">
        <v>81</v>
      </c>
    </row>
    <row r="20" spans="1:2" x14ac:dyDescent="0.25">
      <c r="A20" s="2" t="s">
        <v>134</v>
      </c>
      <c r="B20" s="29" t="s">
        <v>82</v>
      </c>
    </row>
    <row r="21" spans="1:2" x14ac:dyDescent="0.25">
      <c r="A21" s="2" t="s">
        <v>135</v>
      </c>
      <c r="B21" s="26" t="s">
        <v>83</v>
      </c>
    </row>
    <row r="22" spans="1:2" x14ac:dyDescent="0.25">
      <c r="A22" s="2" t="s">
        <v>136</v>
      </c>
      <c r="B22" s="27" t="s">
        <v>84</v>
      </c>
    </row>
    <row r="23" spans="1:2" x14ac:dyDescent="0.25">
      <c r="A23" s="2" t="s">
        <v>137</v>
      </c>
      <c r="B23" s="27" t="s">
        <v>85</v>
      </c>
    </row>
    <row r="24" spans="1:2" x14ac:dyDescent="0.25">
      <c r="A24" s="2" t="s">
        <v>138</v>
      </c>
      <c r="B24" s="26" t="s">
        <v>86</v>
      </c>
    </row>
    <row r="25" spans="1:2" x14ac:dyDescent="0.25">
      <c r="A25" s="2" t="s">
        <v>139</v>
      </c>
      <c r="B25" s="26" t="s">
        <v>87</v>
      </c>
    </row>
    <row r="26" spans="1:2" x14ac:dyDescent="0.25">
      <c r="A26" s="2" t="s">
        <v>140</v>
      </c>
      <c r="B26" s="26" t="s">
        <v>88</v>
      </c>
    </row>
    <row r="27" spans="1:2" x14ac:dyDescent="0.25">
      <c r="A27" s="2" t="s">
        <v>141</v>
      </c>
      <c r="B27" s="26" t="s">
        <v>89</v>
      </c>
    </row>
    <row r="28" spans="1:2" x14ac:dyDescent="0.25">
      <c r="A28" s="2" t="s">
        <v>142</v>
      </c>
      <c r="B28" s="26" t="s">
        <v>90</v>
      </c>
    </row>
    <row r="29" spans="1:2" x14ac:dyDescent="0.25">
      <c r="A29" s="2" t="s">
        <v>143</v>
      </c>
      <c r="B29" s="26" t="s">
        <v>91</v>
      </c>
    </row>
    <row r="30" spans="1:2" x14ac:dyDescent="0.25">
      <c r="A30" s="2" t="s">
        <v>144</v>
      </c>
      <c r="B30" s="26" t="s">
        <v>92</v>
      </c>
    </row>
    <row r="31" spans="1:2" x14ac:dyDescent="0.25">
      <c r="A31" s="2" t="s">
        <v>145</v>
      </c>
      <c r="B31" s="26" t="s">
        <v>93</v>
      </c>
    </row>
    <row r="32" spans="1:2" x14ac:dyDescent="0.25">
      <c r="A32" s="2" t="s">
        <v>146</v>
      </c>
      <c r="B32" s="26" t="s">
        <v>94</v>
      </c>
    </row>
    <row r="33" spans="1:2" x14ac:dyDescent="0.25">
      <c r="A33" s="2" t="s">
        <v>147</v>
      </c>
      <c r="B33" s="26" t="s">
        <v>95</v>
      </c>
    </row>
    <row r="34" spans="1:2" x14ac:dyDescent="0.25">
      <c r="A34" s="2" t="s">
        <v>148</v>
      </c>
      <c r="B34" s="26" t="s">
        <v>96</v>
      </c>
    </row>
    <row r="35" spans="1:2" x14ac:dyDescent="0.25">
      <c r="A35" s="2" t="s">
        <v>149</v>
      </c>
      <c r="B35" s="29" t="s">
        <v>97</v>
      </c>
    </row>
    <row r="36" spans="1:2" x14ac:dyDescent="0.25">
      <c r="A36" s="2" t="s">
        <v>150</v>
      </c>
      <c r="B36" s="29" t="s">
        <v>98</v>
      </c>
    </row>
    <row r="37" spans="1:2" x14ac:dyDescent="0.25">
      <c r="A37" s="2" t="s">
        <v>151</v>
      </c>
      <c r="B37" s="27" t="s">
        <v>171</v>
      </c>
    </row>
    <row r="38" spans="1:2" x14ac:dyDescent="0.25">
      <c r="A38" s="2" t="s">
        <v>152</v>
      </c>
      <c r="B38" s="26" t="s">
        <v>99</v>
      </c>
    </row>
    <row r="39" spans="1:2" x14ac:dyDescent="0.25">
      <c r="A39" s="2" t="s">
        <v>153</v>
      </c>
      <c r="B39" s="27" t="s">
        <v>100</v>
      </c>
    </row>
    <row r="40" spans="1:2" x14ac:dyDescent="0.25">
      <c r="A40" s="2" t="s">
        <v>154</v>
      </c>
      <c r="B40" s="27" t="s">
        <v>101</v>
      </c>
    </row>
    <row r="41" spans="1:2" x14ac:dyDescent="0.25">
      <c r="A41" s="2" t="s">
        <v>155</v>
      </c>
      <c r="B41" s="27" t="s">
        <v>102</v>
      </c>
    </row>
    <row r="42" spans="1:2" x14ac:dyDescent="0.25">
      <c r="A42" s="2" t="s">
        <v>156</v>
      </c>
      <c r="B42" s="27" t="s">
        <v>103</v>
      </c>
    </row>
    <row r="43" spans="1:2" x14ac:dyDescent="0.25">
      <c r="A43" s="2" t="s">
        <v>157</v>
      </c>
      <c r="B43" s="26" t="s">
        <v>104</v>
      </c>
    </row>
    <row r="44" spans="1:2" x14ac:dyDescent="0.25">
      <c r="A44" s="2" t="s">
        <v>158</v>
      </c>
      <c r="B44" s="26" t="s">
        <v>105</v>
      </c>
    </row>
    <row r="45" spans="1:2" x14ac:dyDescent="0.25">
      <c r="A45" s="2" t="s">
        <v>159</v>
      </c>
      <c r="B45" s="26" t="s">
        <v>106</v>
      </c>
    </row>
    <row r="46" spans="1:2" x14ac:dyDescent="0.25">
      <c r="A46" s="2" t="s">
        <v>160</v>
      </c>
      <c r="B46" s="26" t="s">
        <v>107</v>
      </c>
    </row>
    <row r="47" spans="1:2" x14ac:dyDescent="0.25">
      <c r="A47" s="2" t="s">
        <v>161</v>
      </c>
      <c r="B47" s="26" t="s">
        <v>108</v>
      </c>
    </row>
    <row r="48" spans="1:2" x14ac:dyDescent="0.25">
      <c r="A48" s="2" t="s">
        <v>162</v>
      </c>
      <c r="B48" s="26" t="s">
        <v>109</v>
      </c>
    </row>
    <row r="49" spans="1:2" x14ac:dyDescent="0.25">
      <c r="A49" s="2" t="s">
        <v>163</v>
      </c>
      <c r="B49" s="26" t="s">
        <v>110</v>
      </c>
    </row>
    <row r="50" spans="1:2" x14ac:dyDescent="0.25">
      <c r="A50" s="2" t="s">
        <v>164</v>
      </c>
      <c r="B50" s="26" t="s">
        <v>111</v>
      </c>
    </row>
    <row r="51" spans="1:2" x14ac:dyDescent="0.25">
      <c r="A51" s="2" t="s">
        <v>165</v>
      </c>
      <c r="B51" s="26" t="s">
        <v>112</v>
      </c>
    </row>
    <row r="52" spans="1:2" x14ac:dyDescent="0.25">
      <c r="A52" s="2" t="s">
        <v>166</v>
      </c>
      <c r="B52" s="27" t="s">
        <v>113</v>
      </c>
    </row>
    <row r="53" spans="1:2" x14ac:dyDescent="0.25">
      <c r="A53" s="2" t="s">
        <v>167</v>
      </c>
      <c r="B53" s="27" t="s">
        <v>114</v>
      </c>
    </row>
    <row r="54" spans="1:2" x14ac:dyDescent="0.25">
      <c r="A54" s="2" t="s">
        <v>168</v>
      </c>
      <c r="B54" s="27" t="s">
        <v>115</v>
      </c>
    </row>
    <row r="55" spans="1:2" x14ac:dyDescent="0.25">
      <c r="A55" s="2" t="s">
        <v>169</v>
      </c>
      <c r="B55" s="27" t="s">
        <v>116</v>
      </c>
    </row>
    <row r="56" spans="1:2" x14ac:dyDescent="0.25">
      <c r="A56" s="2" t="s">
        <v>170</v>
      </c>
      <c r="B56" s="30" t="s">
        <v>117</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L25" sqref="L25"/>
    </sheetView>
  </sheetViews>
  <sheetFormatPr defaultRowHeight="15" x14ac:dyDescent="0.25"/>
  <cols>
    <col min="1" max="1" width="6.140625" customWidth="1"/>
    <col min="2" max="2" width="39.85546875" customWidth="1"/>
    <col min="5" max="5" width="10.5703125" bestFit="1" customWidth="1"/>
    <col min="6" max="6" width="9.5703125" bestFit="1" customWidth="1"/>
    <col min="7" max="7" width="10.5703125" bestFit="1" customWidth="1"/>
  </cols>
  <sheetData>
    <row r="1" spans="1:7" ht="28.5" customHeight="1" x14ac:dyDescent="0.25">
      <c r="A1" s="397" t="s">
        <v>270</v>
      </c>
      <c r="B1" s="397"/>
      <c r="C1" s="397"/>
      <c r="D1" s="397"/>
      <c r="E1" s="397"/>
      <c r="F1" s="397"/>
    </row>
    <row r="3" spans="1:7" ht="105" x14ac:dyDescent="0.25">
      <c r="A3" s="118" t="s">
        <v>271</v>
      </c>
      <c r="B3" s="118" t="s">
        <v>272</v>
      </c>
      <c r="C3" s="119" t="s">
        <v>56</v>
      </c>
      <c r="D3" s="119" t="s">
        <v>273</v>
      </c>
      <c r="E3" s="119" t="s">
        <v>6</v>
      </c>
      <c r="F3" s="119" t="s">
        <v>274</v>
      </c>
    </row>
    <row r="4" spans="1:7" x14ac:dyDescent="0.25">
      <c r="A4" s="74"/>
      <c r="B4" s="133" t="s">
        <v>12</v>
      </c>
      <c r="C4" s="74"/>
      <c r="D4" s="74"/>
      <c r="E4" s="74"/>
      <c r="F4" s="74"/>
    </row>
    <row r="5" spans="1:7" x14ac:dyDescent="0.25">
      <c r="A5" s="2" t="s">
        <v>59</v>
      </c>
      <c r="B5" s="2" t="s">
        <v>275</v>
      </c>
      <c r="C5" s="2">
        <v>1</v>
      </c>
      <c r="D5" s="2">
        <v>1</v>
      </c>
      <c r="E5" s="6">
        <v>764480</v>
      </c>
      <c r="F5" s="6">
        <f>E5/D5</f>
        <v>764480</v>
      </c>
    </row>
    <row r="6" spans="1:7" x14ac:dyDescent="0.25">
      <c r="A6" s="2" t="s">
        <v>118</v>
      </c>
      <c r="B6" s="2" t="s">
        <v>276</v>
      </c>
      <c r="C6" s="2">
        <v>3</v>
      </c>
      <c r="D6" s="2">
        <v>30</v>
      </c>
      <c r="E6" s="6">
        <v>12884360</v>
      </c>
      <c r="F6" s="6">
        <f>E6/D6</f>
        <v>429478.66666666669</v>
      </c>
    </row>
    <row r="7" spans="1:7" x14ac:dyDescent="0.25">
      <c r="A7" s="117" t="s">
        <v>278</v>
      </c>
      <c r="B7" s="2" t="s">
        <v>277</v>
      </c>
      <c r="C7" s="2">
        <v>1</v>
      </c>
      <c r="D7" s="2">
        <v>1</v>
      </c>
      <c r="E7" s="6">
        <v>539792</v>
      </c>
      <c r="F7" s="6">
        <f>E7/D7</f>
        <v>539792</v>
      </c>
    </row>
    <row r="8" spans="1:7" x14ac:dyDescent="0.25">
      <c r="A8" s="74"/>
      <c r="B8" s="133" t="s">
        <v>13</v>
      </c>
      <c r="C8" s="74"/>
      <c r="D8" s="74"/>
      <c r="E8" s="134"/>
      <c r="F8" s="134"/>
    </row>
    <row r="9" spans="1:7" x14ac:dyDescent="0.25">
      <c r="A9" s="2" t="s">
        <v>120</v>
      </c>
      <c r="B9" s="2" t="s">
        <v>279</v>
      </c>
      <c r="C9" s="2">
        <v>19</v>
      </c>
      <c r="D9" s="2">
        <v>94</v>
      </c>
      <c r="E9" s="6">
        <v>53192928</v>
      </c>
      <c r="F9" s="6">
        <f>E9/D9</f>
        <v>565882.21276595746</v>
      </c>
    </row>
    <row r="10" spans="1:7" x14ac:dyDescent="0.25">
      <c r="A10" s="2" t="s">
        <v>280</v>
      </c>
      <c r="B10" s="2" t="s">
        <v>281</v>
      </c>
      <c r="C10" s="2">
        <v>10</v>
      </c>
      <c r="D10" s="2">
        <v>63</v>
      </c>
      <c r="E10" s="6">
        <v>123132512</v>
      </c>
      <c r="F10" s="6">
        <f>E10/D10</f>
        <v>1954484.3174603174</v>
      </c>
    </row>
    <row r="11" spans="1:7" x14ac:dyDescent="0.25">
      <c r="A11" s="2" t="s">
        <v>282</v>
      </c>
      <c r="B11" s="2" t="s">
        <v>283</v>
      </c>
      <c r="C11" s="2">
        <v>9</v>
      </c>
      <c r="D11" s="2">
        <v>23</v>
      </c>
      <c r="E11" s="6">
        <v>14285482</v>
      </c>
      <c r="F11" s="6">
        <f>E11/D11</f>
        <v>621107.91304347827</v>
      </c>
    </row>
    <row r="12" spans="1:7" x14ac:dyDescent="0.25">
      <c r="A12" s="74"/>
      <c r="B12" s="133" t="s">
        <v>14</v>
      </c>
      <c r="C12" s="74"/>
      <c r="D12" s="74"/>
      <c r="E12" s="134"/>
      <c r="F12" s="134"/>
    </row>
    <row r="13" spans="1:7" x14ac:dyDescent="0.25">
      <c r="A13" s="135" t="s">
        <v>123</v>
      </c>
      <c r="B13" s="135" t="s">
        <v>284</v>
      </c>
      <c r="C13" s="2">
        <v>6</v>
      </c>
      <c r="D13" s="2">
        <v>7</v>
      </c>
      <c r="E13" s="6">
        <v>9449702</v>
      </c>
      <c r="F13" s="6">
        <f>E13/D13</f>
        <v>1349957.4285714286</v>
      </c>
      <c r="G13" s="31"/>
    </row>
    <row r="14" spans="1:7" x14ac:dyDescent="0.25">
      <c r="A14" s="135" t="s">
        <v>124</v>
      </c>
      <c r="B14" s="135" t="s">
        <v>80</v>
      </c>
      <c r="C14" s="2">
        <v>1</v>
      </c>
      <c r="D14" s="2">
        <v>1</v>
      </c>
      <c r="E14" s="6">
        <v>11126389</v>
      </c>
      <c r="F14" s="6">
        <f>E14/D14</f>
        <v>11126389</v>
      </c>
    </row>
    <row r="15" spans="1:7" x14ac:dyDescent="0.25">
      <c r="A15" s="135" t="s">
        <v>125</v>
      </c>
      <c r="B15" s="135" t="s">
        <v>285</v>
      </c>
      <c r="C15" s="2">
        <v>1</v>
      </c>
      <c r="D15" s="2">
        <v>1</v>
      </c>
      <c r="E15" s="6">
        <v>3360000</v>
      </c>
      <c r="F15" s="6">
        <f>E15/D15</f>
        <v>3360000</v>
      </c>
    </row>
    <row r="16" spans="1:7" x14ac:dyDescent="0.25">
      <c r="A16" s="74"/>
      <c r="B16" s="133" t="s">
        <v>286</v>
      </c>
      <c r="C16" s="74"/>
      <c r="D16" s="74"/>
      <c r="E16" s="134"/>
      <c r="F16" s="134"/>
      <c r="G16" s="31"/>
    </row>
    <row r="17" spans="1:6" x14ac:dyDescent="0.25">
      <c r="A17" s="2" t="s">
        <v>287</v>
      </c>
      <c r="B17" s="2" t="s">
        <v>68</v>
      </c>
      <c r="C17" s="2">
        <v>12</v>
      </c>
      <c r="D17" s="2">
        <v>20</v>
      </c>
      <c r="E17" s="6">
        <v>13435339</v>
      </c>
      <c r="F17" s="6">
        <f>E17/D17</f>
        <v>671766.95</v>
      </c>
    </row>
    <row r="18" spans="1:6" x14ac:dyDescent="0.25">
      <c r="A18" s="2" t="s">
        <v>127</v>
      </c>
      <c r="B18" s="2" t="s">
        <v>288</v>
      </c>
      <c r="C18" s="2">
        <v>1</v>
      </c>
      <c r="D18" s="2">
        <v>1</v>
      </c>
      <c r="E18" s="6">
        <v>669743</v>
      </c>
      <c r="F18" s="6">
        <f>E18/D18</f>
        <v>669743</v>
      </c>
    </row>
    <row r="19" spans="1:6" x14ac:dyDescent="0.25">
      <c r="A19" s="74"/>
      <c r="B19" s="133" t="s">
        <v>16</v>
      </c>
      <c r="C19" s="74"/>
      <c r="D19" s="74"/>
      <c r="E19" s="134"/>
      <c r="F19" s="134"/>
    </row>
    <row r="20" spans="1:6" x14ac:dyDescent="0.25">
      <c r="A20" s="2" t="s">
        <v>128</v>
      </c>
      <c r="B20" s="2" t="s">
        <v>289</v>
      </c>
      <c r="C20" s="2">
        <v>1</v>
      </c>
      <c r="D20" s="2">
        <v>1</v>
      </c>
      <c r="E20" s="6">
        <v>1000000</v>
      </c>
      <c r="F20" s="6">
        <f t="shared" ref="F20:F26" si="0">E20/D20</f>
        <v>1000000</v>
      </c>
    </row>
    <row r="21" spans="1:6" x14ac:dyDescent="0.25">
      <c r="A21" s="2" t="s">
        <v>129</v>
      </c>
      <c r="B21" s="2" t="s">
        <v>290</v>
      </c>
      <c r="C21" s="2">
        <v>3</v>
      </c>
      <c r="D21" s="2">
        <v>4</v>
      </c>
      <c r="E21" s="6">
        <v>2918000</v>
      </c>
      <c r="F21" s="6">
        <f t="shared" si="0"/>
        <v>729500</v>
      </c>
    </row>
    <row r="22" spans="1:6" x14ac:dyDescent="0.25">
      <c r="A22" s="2" t="s">
        <v>130</v>
      </c>
      <c r="B22" s="2" t="s">
        <v>291</v>
      </c>
      <c r="C22" s="2">
        <v>1</v>
      </c>
      <c r="D22" s="2">
        <v>1</v>
      </c>
      <c r="E22" s="6">
        <v>7776000</v>
      </c>
      <c r="F22" s="6">
        <f t="shared" si="0"/>
        <v>7776000</v>
      </c>
    </row>
    <row r="23" spans="1:6" x14ac:dyDescent="0.25">
      <c r="A23" s="2" t="s">
        <v>131</v>
      </c>
      <c r="B23" s="2" t="s">
        <v>292</v>
      </c>
      <c r="C23" s="2">
        <v>1</v>
      </c>
      <c r="D23" s="2">
        <v>1</v>
      </c>
      <c r="E23" s="6">
        <v>1300000</v>
      </c>
      <c r="F23" s="6">
        <f t="shared" si="0"/>
        <v>1300000</v>
      </c>
    </row>
    <row r="24" spans="1:6" x14ac:dyDescent="0.25">
      <c r="A24" s="135" t="s">
        <v>132</v>
      </c>
      <c r="B24" s="135" t="s">
        <v>293</v>
      </c>
      <c r="C24" s="2">
        <v>3</v>
      </c>
      <c r="D24" s="2">
        <v>3</v>
      </c>
      <c r="E24" s="6">
        <v>10343306</v>
      </c>
      <c r="F24" s="6">
        <f t="shared" si="0"/>
        <v>3447768.6666666665</v>
      </c>
    </row>
    <row r="25" spans="1:6" x14ac:dyDescent="0.25">
      <c r="A25" s="135" t="s">
        <v>133</v>
      </c>
      <c r="B25" s="135" t="s">
        <v>294</v>
      </c>
      <c r="C25" s="2">
        <v>4</v>
      </c>
      <c r="D25" s="2">
        <v>4</v>
      </c>
      <c r="E25" s="6">
        <v>65827385</v>
      </c>
      <c r="F25" s="6">
        <f t="shared" si="0"/>
        <v>16456846.25</v>
      </c>
    </row>
    <row r="26" spans="1:6" x14ac:dyDescent="0.25">
      <c r="A26" s="135" t="s">
        <v>134</v>
      </c>
      <c r="B26" s="135" t="s">
        <v>295</v>
      </c>
      <c r="C26" s="2">
        <v>1</v>
      </c>
      <c r="D26" s="2">
        <v>1</v>
      </c>
      <c r="E26" s="6">
        <v>1600000</v>
      </c>
      <c r="F26" s="6">
        <f t="shared" si="0"/>
        <v>1600000</v>
      </c>
    </row>
    <row r="27" spans="1:6" x14ac:dyDescent="0.25">
      <c r="A27" s="74"/>
      <c r="B27" s="133" t="s">
        <v>296</v>
      </c>
      <c r="C27" s="74"/>
      <c r="D27" s="74"/>
      <c r="E27" s="134"/>
      <c r="F27" s="134"/>
    </row>
    <row r="28" spans="1:6" x14ac:dyDescent="0.25">
      <c r="A28" s="135" t="s">
        <v>135</v>
      </c>
      <c r="B28" s="135" t="s">
        <v>297</v>
      </c>
      <c r="C28" s="2">
        <v>1</v>
      </c>
      <c r="D28" s="2">
        <v>1</v>
      </c>
      <c r="E28" s="6">
        <v>820000</v>
      </c>
      <c r="F28" s="6">
        <f>E28/D28</f>
        <v>820000</v>
      </c>
    </row>
    <row r="29" spans="1:6" x14ac:dyDescent="0.25">
      <c r="A29" s="74"/>
      <c r="B29" s="133" t="s">
        <v>18</v>
      </c>
      <c r="C29" s="74"/>
      <c r="D29" s="74"/>
      <c r="E29" s="134"/>
      <c r="F29" s="134"/>
    </row>
    <row r="30" spans="1:6" x14ac:dyDescent="0.25">
      <c r="A30" s="135" t="s">
        <v>136</v>
      </c>
      <c r="B30" s="135" t="s">
        <v>298</v>
      </c>
      <c r="C30" s="2">
        <v>3</v>
      </c>
      <c r="D30" s="2">
        <v>3</v>
      </c>
      <c r="E30" s="6">
        <v>2387895</v>
      </c>
      <c r="F30" s="6">
        <f>E30/D30</f>
        <v>795965</v>
      </c>
    </row>
    <row r="31" spans="1:6" x14ac:dyDescent="0.25">
      <c r="A31" s="74"/>
      <c r="B31" s="133" t="s">
        <v>19</v>
      </c>
      <c r="C31" s="74"/>
      <c r="D31" s="74"/>
      <c r="E31" s="134"/>
      <c r="F31" s="134"/>
    </row>
    <row r="32" spans="1:6" x14ac:dyDescent="0.25">
      <c r="A32" s="2" t="s">
        <v>137</v>
      </c>
      <c r="B32" s="135" t="s">
        <v>299</v>
      </c>
      <c r="C32" s="2">
        <v>1</v>
      </c>
      <c r="D32" s="2">
        <v>1</v>
      </c>
      <c r="E32" s="6">
        <v>1638000</v>
      </c>
      <c r="F32" s="6">
        <f>E32/D32</f>
        <v>1638000</v>
      </c>
    </row>
    <row r="33" spans="1:6" x14ac:dyDescent="0.25">
      <c r="A33" s="2" t="s">
        <v>138</v>
      </c>
      <c r="B33" s="136" t="s">
        <v>300</v>
      </c>
      <c r="C33" s="2">
        <v>10</v>
      </c>
      <c r="D33" s="2">
        <v>11</v>
      </c>
      <c r="E33" s="6">
        <v>29124615</v>
      </c>
      <c r="F33" s="6">
        <f>E33/D33</f>
        <v>2647692.2727272729</v>
      </c>
    </row>
  </sheetData>
  <mergeCells count="1">
    <mergeCell ref="A1:F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R8" sqref="R8"/>
    </sheetView>
  </sheetViews>
  <sheetFormatPr defaultRowHeight="15" x14ac:dyDescent="0.25"/>
  <cols>
    <col min="1" max="1" width="4" customWidth="1"/>
    <col min="13" max="14" width="10" bestFit="1" customWidth="1"/>
    <col min="15" max="15" width="10.85546875" bestFit="1" customWidth="1"/>
  </cols>
  <sheetData>
    <row r="1" spans="1:15" x14ac:dyDescent="0.25">
      <c r="A1" s="16" t="s">
        <v>568</v>
      </c>
    </row>
    <row r="3" spans="1:15" ht="75.75" customHeight="1" x14ac:dyDescent="0.25">
      <c r="A3" s="2" t="s">
        <v>59</v>
      </c>
      <c r="B3" s="376" t="s">
        <v>573</v>
      </c>
      <c r="C3" s="376"/>
      <c r="D3" s="376"/>
      <c r="E3" s="376"/>
      <c r="F3" s="376"/>
      <c r="G3" s="376"/>
      <c r="H3" s="376"/>
      <c r="I3" s="376"/>
      <c r="J3" s="376"/>
    </row>
    <row r="4" spans="1:15" ht="46.5" customHeight="1" x14ac:dyDescent="0.25">
      <c r="A4" s="2" t="s">
        <v>118</v>
      </c>
      <c r="B4" s="376" t="s">
        <v>585</v>
      </c>
      <c r="C4" s="376"/>
      <c r="D4" s="376"/>
      <c r="E4" s="376"/>
      <c r="F4" s="376"/>
      <c r="G4" s="376"/>
      <c r="H4" s="376"/>
      <c r="I4" s="376"/>
      <c r="J4" s="376"/>
    </row>
    <row r="5" spans="1:15" ht="62.25" customHeight="1" x14ac:dyDescent="0.25">
      <c r="A5" s="2" t="s">
        <v>119</v>
      </c>
      <c r="B5" s="376" t="s">
        <v>586</v>
      </c>
      <c r="C5" s="376"/>
      <c r="D5" s="376"/>
      <c r="E5" s="376"/>
      <c r="F5" s="376"/>
      <c r="G5" s="376"/>
      <c r="H5" s="376"/>
      <c r="I5" s="376"/>
      <c r="J5" s="376"/>
    </row>
    <row r="6" spans="1:15" ht="117.75" customHeight="1" x14ac:dyDescent="0.25">
      <c r="A6" s="2" t="s">
        <v>120</v>
      </c>
      <c r="B6" s="376" t="s">
        <v>574</v>
      </c>
      <c r="C6" s="376"/>
      <c r="D6" s="376"/>
      <c r="E6" s="376"/>
      <c r="F6" s="376"/>
      <c r="G6" s="376"/>
      <c r="H6" s="376"/>
      <c r="I6" s="376"/>
      <c r="J6" s="376"/>
    </row>
    <row r="7" spans="1:15" ht="117" customHeight="1" x14ac:dyDescent="0.25">
      <c r="A7" s="2" t="s">
        <v>121</v>
      </c>
      <c r="B7" s="376" t="s">
        <v>575</v>
      </c>
      <c r="C7" s="376"/>
      <c r="D7" s="376"/>
      <c r="E7" s="376"/>
      <c r="F7" s="376"/>
      <c r="G7" s="376"/>
      <c r="H7" s="376"/>
      <c r="I7" s="376"/>
      <c r="J7" s="376"/>
    </row>
    <row r="8" spans="1:15" ht="105.75" customHeight="1" x14ac:dyDescent="0.25">
      <c r="A8" s="135" t="s">
        <v>122</v>
      </c>
      <c r="B8" s="376" t="s">
        <v>576</v>
      </c>
      <c r="C8" s="376"/>
      <c r="D8" s="376"/>
      <c r="E8" s="376"/>
      <c r="F8" s="376"/>
      <c r="G8" s="376"/>
      <c r="H8" s="376"/>
      <c r="I8" s="376"/>
      <c r="J8" s="376"/>
    </row>
    <row r="9" spans="1:15" ht="136.5" customHeight="1" x14ac:dyDescent="0.25">
      <c r="A9" s="135" t="s">
        <v>123</v>
      </c>
      <c r="B9" s="376" t="s">
        <v>587</v>
      </c>
      <c r="C9" s="376"/>
      <c r="D9" s="376"/>
      <c r="E9" s="376"/>
      <c r="F9" s="376"/>
      <c r="G9" s="376"/>
      <c r="H9" s="376"/>
      <c r="I9" s="376"/>
      <c r="J9" s="376"/>
    </row>
    <row r="10" spans="1:15" ht="59.25" customHeight="1" x14ac:dyDescent="0.25">
      <c r="A10" s="135" t="s">
        <v>124</v>
      </c>
      <c r="B10" s="376" t="s">
        <v>577</v>
      </c>
      <c r="C10" s="376"/>
      <c r="D10" s="376"/>
      <c r="E10" s="376"/>
      <c r="F10" s="376"/>
      <c r="G10" s="376"/>
      <c r="H10" s="376"/>
      <c r="I10" s="376"/>
      <c r="J10" s="376"/>
    </row>
    <row r="11" spans="1:15" ht="44.25" customHeight="1" x14ac:dyDescent="0.25">
      <c r="A11" s="135" t="s">
        <v>125</v>
      </c>
      <c r="B11" s="376" t="s">
        <v>588</v>
      </c>
      <c r="C11" s="376"/>
      <c r="D11" s="376"/>
      <c r="E11" s="376"/>
      <c r="F11" s="376"/>
      <c r="G11" s="376"/>
      <c r="H11" s="376"/>
      <c r="I11" s="376"/>
      <c r="J11" s="376"/>
    </row>
    <row r="12" spans="1:15" ht="103.5" customHeight="1" x14ac:dyDescent="0.25">
      <c r="A12" s="135" t="s">
        <v>126</v>
      </c>
      <c r="B12" s="376" t="s">
        <v>578</v>
      </c>
      <c r="C12" s="376"/>
      <c r="D12" s="376"/>
      <c r="E12" s="376"/>
      <c r="F12" s="376"/>
      <c r="G12" s="376"/>
      <c r="H12" s="376"/>
      <c r="I12" s="376"/>
      <c r="J12" s="376"/>
    </row>
    <row r="13" spans="1:15" ht="118.5" customHeight="1" x14ac:dyDescent="0.25">
      <c r="A13" s="135" t="s">
        <v>127</v>
      </c>
      <c r="B13" s="376" t="s">
        <v>589</v>
      </c>
      <c r="C13" s="376"/>
      <c r="D13" s="376"/>
      <c r="E13" s="376"/>
      <c r="F13" s="376"/>
      <c r="G13" s="376"/>
      <c r="H13" s="376"/>
      <c r="I13" s="376"/>
      <c r="J13" s="376"/>
      <c r="O13" s="339"/>
    </row>
    <row r="14" spans="1:15" ht="121.5" customHeight="1" x14ac:dyDescent="0.25">
      <c r="A14" s="135" t="s">
        <v>128</v>
      </c>
      <c r="B14" s="376" t="s">
        <v>590</v>
      </c>
      <c r="C14" s="376"/>
      <c r="D14" s="376"/>
      <c r="E14" s="376"/>
      <c r="F14" s="376"/>
      <c r="G14" s="376"/>
      <c r="H14" s="376"/>
      <c r="I14" s="376"/>
      <c r="J14" s="376"/>
    </row>
    <row r="15" spans="1:15" ht="60.75" customHeight="1" x14ac:dyDescent="0.25">
      <c r="A15" s="135" t="s">
        <v>129</v>
      </c>
      <c r="B15" s="376" t="s">
        <v>591</v>
      </c>
      <c r="C15" s="376"/>
      <c r="D15" s="376"/>
      <c r="E15" s="376"/>
      <c r="F15" s="376"/>
      <c r="G15" s="376"/>
      <c r="H15" s="376"/>
      <c r="I15" s="376"/>
      <c r="J15" s="376"/>
    </row>
    <row r="16" spans="1:15" ht="118.5" customHeight="1" x14ac:dyDescent="0.25">
      <c r="A16" s="135" t="s">
        <v>130</v>
      </c>
      <c r="B16" s="452" t="s">
        <v>592</v>
      </c>
      <c r="C16" s="453"/>
      <c r="D16" s="453"/>
      <c r="E16" s="453"/>
      <c r="F16" s="453"/>
      <c r="G16" s="453"/>
      <c r="H16" s="453"/>
      <c r="I16" s="453"/>
      <c r="J16" s="454"/>
      <c r="O16" s="339"/>
    </row>
    <row r="17" spans="1:10" ht="102.75" customHeight="1" x14ac:dyDescent="0.25">
      <c r="A17" s="135" t="s">
        <v>131</v>
      </c>
      <c r="B17" s="376" t="s">
        <v>579</v>
      </c>
      <c r="C17" s="376"/>
      <c r="D17" s="376"/>
      <c r="E17" s="376"/>
      <c r="F17" s="376"/>
      <c r="G17" s="376"/>
      <c r="H17" s="376"/>
      <c r="I17" s="376"/>
      <c r="J17" s="376"/>
    </row>
    <row r="18" spans="1:10" ht="121.5" customHeight="1" x14ac:dyDescent="0.25">
      <c r="A18" s="135" t="s">
        <v>132</v>
      </c>
      <c r="B18" s="451" t="s">
        <v>593</v>
      </c>
      <c r="C18" s="451"/>
      <c r="D18" s="451"/>
      <c r="E18" s="451"/>
      <c r="F18" s="451"/>
      <c r="G18" s="451"/>
      <c r="H18" s="451"/>
      <c r="I18" s="451"/>
      <c r="J18" s="451"/>
    </row>
    <row r="19" spans="1:10" ht="47.25" customHeight="1" x14ac:dyDescent="0.25">
      <c r="A19" s="135" t="s">
        <v>133</v>
      </c>
      <c r="B19" s="376" t="s">
        <v>580</v>
      </c>
      <c r="C19" s="376"/>
      <c r="D19" s="376"/>
      <c r="E19" s="376"/>
      <c r="F19" s="376"/>
      <c r="G19" s="376"/>
      <c r="H19" s="376"/>
      <c r="I19" s="376"/>
      <c r="J19" s="376"/>
    </row>
    <row r="20" spans="1:10" ht="43.5" customHeight="1" x14ac:dyDescent="0.25">
      <c r="A20" s="135" t="s">
        <v>134</v>
      </c>
      <c r="B20" s="376" t="s">
        <v>595</v>
      </c>
      <c r="C20" s="376"/>
      <c r="D20" s="376"/>
      <c r="E20" s="376"/>
      <c r="F20" s="376"/>
      <c r="G20" s="376"/>
      <c r="H20" s="376"/>
      <c r="I20" s="376"/>
      <c r="J20" s="376"/>
    </row>
    <row r="21" spans="1:10" ht="75" customHeight="1" x14ac:dyDescent="0.25">
      <c r="A21" s="135" t="s">
        <v>135</v>
      </c>
      <c r="B21" s="376" t="s">
        <v>581</v>
      </c>
      <c r="C21" s="376"/>
      <c r="D21" s="376"/>
      <c r="E21" s="376"/>
      <c r="F21" s="376"/>
      <c r="G21" s="376"/>
      <c r="H21" s="376"/>
      <c r="I21" s="376"/>
      <c r="J21" s="376"/>
    </row>
    <row r="22" spans="1:10" ht="105.75" customHeight="1" x14ac:dyDescent="0.25">
      <c r="A22" s="135" t="s">
        <v>136</v>
      </c>
      <c r="B22" s="376" t="s">
        <v>594</v>
      </c>
      <c r="C22" s="376"/>
      <c r="D22" s="376"/>
      <c r="E22" s="376"/>
      <c r="F22" s="376"/>
      <c r="G22" s="376"/>
      <c r="H22" s="376"/>
      <c r="I22" s="376"/>
      <c r="J22" s="376"/>
    </row>
    <row r="23" spans="1:10" ht="63" customHeight="1" x14ac:dyDescent="0.25">
      <c r="A23" s="135" t="s">
        <v>137</v>
      </c>
      <c r="B23" s="376" t="s">
        <v>582</v>
      </c>
      <c r="C23" s="376"/>
      <c r="D23" s="376"/>
      <c r="E23" s="376"/>
      <c r="F23" s="376"/>
      <c r="G23" s="376"/>
      <c r="H23" s="376"/>
      <c r="I23" s="376"/>
      <c r="J23" s="376"/>
    </row>
  </sheetData>
  <mergeCells count="21">
    <mergeCell ref="B8:J8"/>
    <mergeCell ref="B9:J9"/>
    <mergeCell ref="B10:J10"/>
    <mergeCell ref="B11:J11"/>
    <mergeCell ref="B23:J23"/>
    <mergeCell ref="B12:J12"/>
    <mergeCell ref="B20:J20"/>
    <mergeCell ref="B21:J21"/>
    <mergeCell ref="B22:J22"/>
    <mergeCell ref="B17:J17"/>
    <mergeCell ref="B18:J18"/>
    <mergeCell ref="B19:J19"/>
    <mergeCell ref="B13:J13"/>
    <mergeCell ref="B14:J14"/>
    <mergeCell ref="B15:J15"/>
    <mergeCell ref="B16:J16"/>
    <mergeCell ref="B3:J3"/>
    <mergeCell ref="B4:J4"/>
    <mergeCell ref="B5:J5"/>
    <mergeCell ref="B6:J6"/>
    <mergeCell ref="B7:J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opLeftCell="A16" workbookViewId="0">
      <selection activeCell="G25" sqref="G25"/>
    </sheetView>
  </sheetViews>
  <sheetFormatPr defaultRowHeight="15" x14ac:dyDescent="0.25"/>
  <cols>
    <col min="1" max="1" width="4.140625" customWidth="1"/>
  </cols>
  <sheetData>
    <row r="1" spans="1:10" ht="32.25" customHeight="1" x14ac:dyDescent="0.25">
      <c r="A1" s="363" t="s">
        <v>522</v>
      </c>
      <c r="B1" s="363"/>
      <c r="C1" s="363"/>
      <c r="D1" s="363"/>
      <c r="E1" s="363"/>
      <c r="F1" s="363"/>
      <c r="G1" s="363"/>
      <c r="H1" s="363"/>
      <c r="I1" s="363"/>
      <c r="J1" s="363"/>
    </row>
    <row r="3" spans="1:10" x14ac:dyDescent="0.25">
      <c r="A3" s="16" t="s">
        <v>523</v>
      </c>
    </row>
    <row r="5" spans="1:10" x14ac:dyDescent="0.25">
      <c r="A5" s="313" t="s">
        <v>524</v>
      </c>
      <c r="B5" s="313" t="s">
        <v>525</v>
      </c>
      <c r="C5" s="313"/>
      <c r="D5" s="313"/>
      <c r="E5" s="313"/>
      <c r="F5" s="313"/>
      <c r="G5" s="313"/>
      <c r="H5" s="313"/>
    </row>
    <row r="6" spans="1:10" x14ac:dyDescent="0.25">
      <c r="C6" s="313" t="s">
        <v>526</v>
      </c>
      <c r="D6" s="313"/>
    </row>
    <row r="7" spans="1:10" x14ac:dyDescent="0.25">
      <c r="A7" s="102" t="s">
        <v>527</v>
      </c>
      <c r="B7" s="102" t="s">
        <v>528</v>
      </c>
      <c r="C7" s="102"/>
      <c r="D7" s="102"/>
      <c r="E7" s="102"/>
      <c r="F7" s="102"/>
      <c r="G7" s="102"/>
      <c r="H7" s="102"/>
      <c r="I7" s="102"/>
      <c r="J7" s="102"/>
    </row>
    <row r="8" spans="1:10" x14ac:dyDescent="0.25">
      <c r="C8" s="102" t="s">
        <v>536</v>
      </c>
      <c r="D8" s="102"/>
      <c r="E8" s="102"/>
      <c r="F8" s="102"/>
    </row>
    <row r="9" spans="1:10" x14ac:dyDescent="0.25">
      <c r="C9" s="102" t="s">
        <v>567</v>
      </c>
      <c r="D9" s="102"/>
      <c r="E9" s="102"/>
      <c r="F9" s="102"/>
    </row>
    <row r="10" spans="1:10" x14ac:dyDescent="0.25">
      <c r="A10" s="265" t="s">
        <v>458</v>
      </c>
      <c r="B10" s="265" t="s">
        <v>459</v>
      </c>
      <c r="C10" s="265"/>
      <c r="D10" s="265"/>
      <c r="E10" s="265"/>
      <c r="F10" s="265"/>
    </row>
    <row r="11" spans="1:10" x14ac:dyDescent="0.25">
      <c r="C11" s="265" t="s">
        <v>537</v>
      </c>
      <c r="D11" s="265"/>
      <c r="E11" s="265"/>
      <c r="F11" s="265"/>
    </row>
    <row r="12" spans="1:10" x14ac:dyDescent="0.25">
      <c r="C12" s="265" t="s">
        <v>538</v>
      </c>
      <c r="D12" s="265"/>
      <c r="E12" s="265"/>
      <c r="F12" s="265"/>
    </row>
    <row r="13" spans="1:10" x14ac:dyDescent="0.25">
      <c r="C13" s="265" t="s">
        <v>539</v>
      </c>
      <c r="D13" s="265"/>
      <c r="E13" s="265"/>
      <c r="F13" s="265"/>
    </row>
    <row r="14" spans="1:10" x14ac:dyDescent="0.25">
      <c r="C14" s="265" t="s">
        <v>596</v>
      </c>
      <c r="D14" s="265"/>
      <c r="E14" s="265"/>
      <c r="F14" s="265"/>
    </row>
    <row r="15" spans="1:10" x14ac:dyDescent="0.25">
      <c r="C15" s="265" t="s">
        <v>540</v>
      </c>
      <c r="D15" s="265"/>
      <c r="E15" s="265"/>
      <c r="F15" s="265"/>
    </row>
    <row r="16" spans="1:10" x14ac:dyDescent="0.25">
      <c r="C16" s="265" t="s">
        <v>541</v>
      </c>
      <c r="D16" s="265"/>
      <c r="E16" s="265"/>
      <c r="F16" s="265"/>
    </row>
    <row r="17" spans="1:10" x14ac:dyDescent="0.25">
      <c r="C17" s="265" t="s">
        <v>542</v>
      </c>
      <c r="D17" s="265"/>
      <c r="E17" s="265"/>
      <c r="F17" s="265"/>
    </row>
    <row r="18" spans="1:10" x14ac:dyDescent="0.25">
      <c r="A18" s="314" t="s">
        <v>453</v>
      </c>
      <c r="B18" s="314" t="s">
        <v>454</v>
      </c>
      <c r="C18" s="314"/>
      <c r="D18" s="314"/>
      <c r="E18" s="314"/>
      <c r="F18" s="314"/>
    </row>
    <row r="19" spans="1:10" x14ac:dyDescent="0.25">
      <c r="C19" s="314" t="s">
        <v>543</v>
      </c>
      <c r="D19" s="314"/>
    </row>
    <row r="20" spans="1:10" x14ac:dyDescent="0.25">
      <c r="C20" s="314" t="s">
        <v>544</v>
      </c>
      <c r="D20" s="314"/>
    </row>
    <row r="21" spans="1:10" x14ac:dyDescent="0.25">
      <c r="A21" s="264" t="s">
        <v>455</v>
      </c>
      <c r="B21" s="264" t="s">
        <v>60</v>
      </c>
      <c r="C21" s="264"/>
      <c r="D21" s="264"/>
      <c r="E21" s="264"/>
      <c r="F21" s="264"/>
      <c r="G21" s="264"/>
      <c r="H21" s="264"/>
    </row>
    <row r="22" spans="1:10" x14ac:dyDescent="0.25">
      <c r="C22" s="264" t="s">
        <v>545</v>
      </c>
      <c r="D22" s="264"/>
    </row>
    <row r="23" spans="1:10" x14ac:dyDescent="0.25">
      <c r="C23" s="264" t="s">
        <v>546</v>
      </c>
      <c r="D23" s="264"/>
    </row>
    <row r="24" spans="1:10" x14ac:dyDescent="0.25">
      <c r="A24" t="s">
        <v>547</v>
      </c>
      <c r="B24" t="s">
        <v>456</v>
      </c>
    </row>
    <row r="25" spans="1:10" x14ac:dyDescent="0.25">
      <c r="B25" t="s">
        <v>457</v>
      </c>
    </row>
    <row r="26" spans="1:10" x14ac:dyDescent="0.25">
      <c r="A26" t="s">
        <v>619</v>
      </c>
      <c r="B26" t="s">
        <v>568</v>
      </c>
    </row>
    <row r="28" spans="1:10" x14ac:dyDescent="0.25">
      <c r="A28" s="16" t="s">
        <v>529</v>
      </c>
    </row>
    <row r="30" spans="1:10" ht="177" customHeight="1" x14ac:dyDescent="0.25">
      <c r="A30" s="362" t="s">
        <v>533</v>
      </c>
      <c r="B30" s="362"/>
      <c r="C30" s="362" t="s">
        <v>597</v>
      </c>
      <c r="D30" s="362"/>
      <c r="E30" s="362"/>
      <c r="F30" s="362"/>
      <c r="G30" s="362"/>
      <c r="H30" s="362"/>
      <c r="I30" s="362"/>
      <c r="J30" s="362"/>
    </row>
    <row r="31" spans="1:10" ht="134.25" customHeight="1" x14ac:dyDescent="0.25">
      <c r="A31" s="362" t="s">
        <v>532</v>
      </c>
      <c r="B31" s="362"/>
      <c r="C31" s="362" t="s">
        <v>598</v>
      </c>
      <c r="D31" s="362"/>
      <c r="E31" s="362"/>
      <c r="F31" s="362"/>
      <c r="G31" s="362"/>
      <c r="H31" s="362"/>
      <c r="I31" s="362"/>
      <c r="J31" s="362"/>
    </row>
    <row r="32" spans="1:10" ht="47.25" customHeight="1" x14ac:dyDescent="0.25">
      <c r="A32" s="362" t="s">
        <v>531</v>
      </c>
      <c r="B32" s="362"/>
      <c r="C32" s="362" t="s">
        <v>534</v>
      </c>
      <c r="D32" s="362"/>
      <c r="E32" s="362"/>
      <c r="F32" s="362"/>
      <c r="G32" s="362"/>
      <c r="H32" s="362"/>
      <c r="I32" s="362"/>
      <c r="J32" s="362"/>
    </row>
    <row r="33" spans="1:10" ht="33.75" customHeight="1" x14ac:dyDescent="0.25">
      <c r="A33" s="364" t="s">
        <v>599</v>
      </c>
      <c r="B33" s="364"/>
      <c r="C33" s="362" t="s">
        <v>535</v>
      </c>
      <c r="D33" s="362"/>
      <c r="E33" s="362"/>
      <c r="F33" s="362"/>
      <c r="G33" s="362"/>
      <c r="H33" s="362"/>
      <c r="I33" s="362"/>
      <c r="J33" s="362"/>
    </row>
    <row r="34" spans="1:10" ht="239.25" customHeight="1" x14ac:dyDescent="0.25">
      <c r="A34" s="362" t="s">
        <v>530</v>
      </c>
      <c r="B34" s="362"/>
      <c r="C34" s="362" t="s">
        <v>600</v>
      </c>
      <c r="D34" s="362"/>
      <c r="E34" s="362"/>
      <c r="F34" s="362"/>
      <c r="G34" s="362"/>
      <c r="H34" s="362"/>
      <c r="I34" s="362"/>
      <c r="J34" s="362"/>
    </row>
  </sheetData>
  <mergeCells count="11">
    <mergeCell ref="C34:J34"/>
    <mergeCell ref="A1:J1"/>
    <mergeCell ref="A30:B30"/>
    <mergeCell ref="A31:B31"/>
    <mergeCell ref="A32:B32"/>
    <mergeCell ref="A33:B33"/>
    <mergeCell ref="A34:B34"/>
    <mergeCell ref="C30:J30"/>
    <mergeCell ref="C31:J31"/>
    <mergeCell ref="C32:J32"/>
    <mergeCell ref="C33:J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28" workbookViewId="0">
      <selection activeCell="H53" sqref="H53"/>
    </sheetView>
  </sheetViews>
  <sheetFormatPr defaultRowHeight="15" x14ac:dyDescent="0.25"/>
  <cols>
    <col min="1" max="1" width="21.85546875" customWidth="1"/>
    <col min="2" max="2" width="10.7109375" customWidth="1"/>
    <col min="3" max="5" width="10.85546875" bestFit="1" customWidth="1"/>
    <col min="6" max="6" width="12.140625" customWidth="1"/>
    <col min="7" max="7" width="10.85546875" bestFit="1" customWidth="1"/>
    <col min="8" max="8" width="12.5703125" customWidth="1"/>
    <col min="9" max="9" width="12.28515625" bestFit="1" customWidth="1"/>
    <col min="10" max="10" width="13.28515625" bestFit="1" customWidth="1"/>
  </cols>
  <sheetData>
    <row r="1" spans="1:12" x14ac:dyDescent="0.25">
      <c r="A1" s="369" t="s">
        <v>0</v>
      </c>
      <c r="B1" s="369"/>
      <c r="C1" s="369"/>
      <c r="D1" s="369"/>
      <c r="E1" s="369"/>
      <c r="F1" s="369"/>
      <c r="G1" s="369"/>
      <c r="H1" s="369"/>
      <c r="I1" s="369"/>
      <c r="J1" s="369"/>
      <c r="K1" s="369"/>
      <c r="L1" s="369"/>
    </row>
    <row r="2" spans="1:12" x14ac:dyDescent="0.25">
      <c r="A2" s="360"/>
      <c r="B2" s="360"/>
      <c r="C2" s="360"/>
      <c r="D2" s="360"/>
      <c r="E2" s="360"/>
      <c r="F2" s="360"/>
      <c r="G2" s="360"/>
      <c r="H2" s="360"/>
      <c r="I2" s="360"/>
      <c r="J2" s="360"/>
      <c r="K2" s="360"/>
      <c r="L2" s="360"/>
    </row>
    <row r="4" spans="1:12" ht="29.25" customHeight="1" x14ac:dyDescent="0.25">
      <c r="A4" s="365" t="s">
        <v>1</v>
      </c>
      <c r="B4" s="365" t="s">
        <v>2</v>
      </c>
      <c r="C4" s="371" t="s">
        <v>3</v>
      </c>
      <c r="D4" s="371"/>
      <c r="E4" s="371"/>
      <c r="F4" s="371" t="s">
        <v>7</v>
      </c>
      <c r="G4" s="371"/>
      <c r="H4" s="371"/>
      <c r="I4" s="365" t="s">
        <v>11</v>
      </c>
      <c r="J4" s="365"/>
    </row>
    <row r="5" spans="1:12" ht="45" x14ac:dyDescent="0.25">
      <c r="A5" s="365"/>
      <c r="B5" s="365"/>
      <c r="C5" s="370" t="s">
        <v>4</v>
      </c>
      <c r="D5" s="370"/>
      <c r="E5" s="370"/>
      <c r="F5" s="1" t="s">
        <v>8</v>
      </c>
      <c r="G5" s="371" t="s">
        <v>9</v>
      </c>
      <c r="H5" s="371"/>
      <c r="I5" s="365"/>
      <c r="J5" s="365"/>
    </row>
    <row r="6" spans="1:12" ht="75" x14ac:dyDescent="0.25">
      <c r="A6" s="365"/>
      <c r="B6" s="365"/>
      <c r="C6" s="1" t="s">
        <v>56</v>
      </c>
      <c r="D6" s="1" t="s">
        <v>569</v>
      </c>
      <c r="E6" s="1" t="s">
        <v>6</v>
      </c>
      <c r="F6" s="1" t="s">
        <v>6</v>
      </c>
      <c r="G6" s="1" t="s">
        <v>57</v>
      </c>
      <c r="H6" s="1" t="s">
        <v>6</v>
      </c>
      <c r="I6" s="1" t="s">
        <v>6</v>
      </c>
      <c r="J6" s="1" t="s">
        <v>10</v>
      </c>
    </row>
    <row r="7" spans="1:12" x14ac:dyDescent="0.25">
      <c r="A7" s="2" t="s">
        <v>12</v>
      </c>
      <c r="B7" s="2">
        <v>65</v>
      </c>
      <c r="C7" s="2">
        <v>5</v>
      </c>
      <c r="D7" s="10" t="s">
        <v>21</v>
      </c>
      <c r="E7" s="6">
        <v>14188632</v>
      </c>
      <c r="F7" s="6">
        <v>100200339</v>
      </c>
      <c r="G7" s="2">
        <v>114</v>
      </c>
      <c r="H7" s="6">
        <v>53923521</v>
      </c>
      <c r="I7" s="6">
        <f>E7+F7+H7</f>
        <v>168312492</v>
      </c>
      <c r="J7" s="8">
        <f>I7/I15</f>
        <v>0.12979390269568983</v>
      </c>
    </row>
    <row r="8" spans="1:12" x14ac:dyDescent="0.25">
      <c r="A8" s="2" t="s">
        <v>13</v>
      </c>
      <c r="B8" s="2">
        <v>4</v>
      </c>
      <c r="C8" s="2">
        <v>38</v>
      </c>
      <c r="D8" s="10" t="s">
        <v>22</v>
      </c>
      <c r="E8" s="6">
        <v>190610922</v>
      </c>
      <c r="F8" s="6">
        <v>395884792</v>
      </c>
      <c r="G8" s="2">
        <v>1</v>
      </c>
      <c r="H8" s="6">
        <v>46471239</v>
      </c>
      <c r="I8" s="6">
        <f>E8+F8+H8</f>
        <v>632966953</v>
      </c>
      <c r="J8" s="8">
        <f>I8/I15</f>
        <v>0.48811142970463112</v>
      </c>
    </row>
    <row r="9" spans="1:12" x14ac:dyDescent="0.25">
      <c r="A9" s="2" t="s">
        <v>14</v>
      </c>
      <c r="B9" s="2">
        <v>103</v>
      </c>
      <c r="C9" s="2">
        <v>8</v>
      </c>
      <c r="D9" s="10" t="s">
        <v>23</v>
      </c>
      <c r="E9" s="6">
        <v>23936091</v>
      </c>
      <c r="F9" s="6">
        <v>76104087</v>
      </c>
      <c r="G9" s="2">
        <v>65</v>
      </c>
      <c r="H9" s="6">
        <v>2416917</v>
      </c>
      <c r="I9" s="6">
        <f>E9+F9+H9</f>
        <v>102457095</v>
      </c>
      <c r="J9" s="8">
        <f>I9/I15</f>
        <v>7.9009621097601304E-2</v>
      </c>
    </row>
    <row r="10" spans="1:12" x14ac:dyDescent="0.25">
      <c r="A10" s="2" t="s">
        <v>15</v>
      </c>
      <c r="B10" s="2">
        <v>5</v>
      </c>
      <c r="C10" s="2">
        <v>13</v>
      </c>
      <c r="D10" s="10" t="s">
        <v>24</v>
      </c>
      <c r="E10" s="6">
        <v>14105082</v>
      </c>
      <c r="F10" s="6">
        <v>92637819</v>
      </c>
      <c r="G10" s="2">
        <v>8</v>
      </c>
      <c r="H10" s="6">
        <v>23704458</v>
      </c>
      <c r="I10" s="6">
        <f>E10+F10+H10</f>
        <v>130447359</v>
      </c>
      <c r="J10" s="8">
        <f>I10/I15</f>
        <v>0.10059426736403927</v>
      </c>
    </row>
    <row r="11" spans="1:12" x14ac:dyDescent="0.25">
      <c r="A11" s="2" t="s">
        <v>16</v>
      </c>
      <c r="B11" s="2">
        <v>42</v>
      </c>
      <c r="C11" s="2">
        <v>14</v>
      </c>
      <c r="D11" s="11" t="s">
        <v>25</v>
      </c>
      <c r="E11" s="6">
        <v>90764691</v>
      </c>
      <c r="F11" s="6">
        <v>68941942</v>
      </c>
      <c r="G11" s="2">
        <v>0</v>
      </c>
      <c r="H11" s="6">
        <v>0</v>
      </c>
      <c r="I11" s="6">
        <f>E11+F11</f>
        <v>159706633</v>
      </c>
      <c r="J11" s="8">
        <f>I11/I15</f>
        <v>0.12315750861473934</v>
      </c>
    </row>
    <row r="12" spans="1:12" x14ac:dyDescent="0.25">
      <c r="A12" s="2" t="s">
        <v>17</v>
      </c>
      <c r="B12" s="2">
        <v>1</v>
      </c>
      <c r="C12" s="2">
        <v>1</v>
      </c>
      <c r="D12" s="10" t="s">
        <v>26</v>
      </c>
      <c r="E12" s="6">
        <v>820000</v>
      </c>
      <c r="F12" s="6">
        <v>6154049</v>
      </c>
      <c r="G12" s="2">
        <v>0</v>
      </c>
      <c r="H12" s="6">
        <v>0</v>
      </c>
      <c r="I12" s="6">
        <f>E12+F12</f>
        <v>6974049</v>
      </c>
      <c r="J12" s="8">
        <f>I12/I15</f>
        <v>5.3780264705543838E-3</v>
      </c>
    </row>
    <row r="13" spans="1:12" x14ac:dyDescent="0.25">
      <c r="A13" s="2" t="s">
        <v>18</v>
      </c>
      <c r="B13" s="2">
        <v>11</v>
      </c>
      <c r="C13" s="2">
        <v>3</v>
      </c>
      <c r="D13" s="10" t="s">
        <v>27</v>
      </c>
      <c r="E13" s="6">
        <v>2387895</v>
      </c>
      <c r="F13" s="6">
        <v>54661206</v>
      </c>
      <c r="G13" s="2">
        <v>0</v>
      </c>
      <c r="H13" s="6">
        <v>0</v>
      </c>
      <c r="I13" s="6">
        <f>E13+F13</f>
        <v>57049101</v>
      </c>
      <c r="J13" s="8">
        <f>I13/I15</f>
        <v>4.3993320852682649E-2</v>
      </c>
    </row>
    <row r="14" spans="1:12" x14ac:dyDescent="0.25">
      <c r="A14" s="2" t="s">
        <v>19</v>
      </c>
      <c r="B14" s="2">
        <v>4</v>
      </c>
      <c r="C14" s="2">
        <v>11</v>
      </c>
      <c r="D14" s="10" t="s">
        <v>28</v>
      </c>
      <c r="E14" s="6">
        <v>30762615</v>
      </c>
      <c r="F14" s="6">
        <v>8091028</v>
      </c>
      <c r="G14" s="2">
        <v>0</v>
      </c>
      <c r="H14" s="6">
        <v>0</v>
      </c>
      <c r="I14" s="6">
        <f>E14+F14</f>
        <v>38853643</v>
      </c>
      <c r="J14" s="8">
        <f>I14/I15</f>
        <v>2.9961923200062125E-2</v>
      </c>
    </row>
    <row r="15" spans="1:12" x14ac:dyDescent="0.25">
      <c r="A15" s="3" t="s">
        <v>20</v>
      </c>
      <c r="B15" s="5">
        <f>SUM(B7:B14)</f>
        <v>235</v>
      </c>
      <c r="C15" s="5">
        <f>SUM(C7:C14)</f>
        <v>93</v>
      </c>
      <c r="D15" s="3" t="s">
        <v>29</v>
      </c>
      <c r="E15" s="7">
        <f t="shared" ref="E15:J15" si="0">SUM(E7:E14)</f>
        <v>367575928</v>
      </c>
      <c r="F15" s="7">
        <f t="shared" si="0"/>
        <v>802675262</v>
      </c>
      <c r="G15" s="5">
        <f t="shared" si="0"/>
        <v>188</v>
      </c>
      <c r="H15" s="7">
        <f t="shared" si="0"/>
        <v>126516135</v>
      </c>
      <c r="I15" s="7">
        <f t="shared" si="0"/>
        <v>1296767325</v>
      </c>
      <c r="J15" s="9">
        <f t="shared" si="0"/>
        <v>1.0000000000000002</v>
      </c>
    </row>
    <row r="16" spans="1:12" x14ac:dyDescent="0.25">
      <c r="D16" s="316"/>
    </row>
    <row r="17" spans="1:12" x14ac:dyDescent="0.25">
      <c r="D17" s="316"/>
    </row>
    <row r="18" spans="1:12" x14ac:dyDescent="0.25">
      <c r="A18" s="16" t="s">
        <v>45</v>
      </c>
    </row>
    <row r="19" spans="1:12" x14ac:dyDescent="0.25">
      <c r="I19" s="18"/>
      <c r="J19" s="18"/>
      <c r="K19" s="18"/>
      <c r="L19" s="18"/>
    </row>
    <row r="20" spans="1:12" ht="36" customHeight="1" x14ac:dyDescent="0.25">
      <c r="A20" s="365" t="s">
        <v>40</v>
      </c>
      <c r="B20" s="367" t="s">
        <v>41</v>
      </c>
      <c r="C20" s="368"/>
      <c r="D20" s="365" t="s">
        <v>42</v>
      </c>
      <c r="E20" s="365"/>
      <c r="F20" s="366" t="s">
        <v>9</v>
      </c>
      <c r="G20" s="366"/>
      <c r="H20" s="366" t="s">
        <v>47</v>
      </c>
      <c r="I20" s="319"/>
      <c r="J20" s="46"/>
      <c r="K20" s="320"/>
      <c r="L20" s="46"/>
    </row>
    <row r="21" spans="1:12" ht="150" x14ac:dyDescent="0.25">
      <c r="A21" s="365"/>
      <c r="B21" s="311" t="s">
        <v>6</v>
      </c>
      <c r="C21" s="311" t="s">
        <v>46</v>
      </c>
      <c r="D21" s="311" t="s">
        <v>6</v>
      </c>
      <c r="E21" s="311" t="s">
        <v>46</v>
      </c>
      <c r="F21" s="311" t="s">
        <v>6</v>
      </c>
      <c r="G21" s="311" t="s">
        <v>46</v>
      </c>
      <c r="H21" s="366"/>
      <c r="I21" s="46"/>
      <c r="J21" s="320"/>
      <c r="K21" s="320"/>
      <c r="L21" s="46"/>
    </row>
    <row r="22" spans="1:12" x14ac:dyDescent="0.25">
      <c r="A22" s="2" t="s">
        <v>12</v>
      </c>
      <c r="B22" s="6">
        <v>14188632</v>
      </c>
      <c r="C22" s="317">
        <f t="shared" ref="C22:C30" si="1">B22/H22</f>
        <v>8.4299340063243786E-2</v>
      </c>
      <c r="D22" s="6">
        <v>100200339</v>
      </c>
      <c r="E22" s="8">
        <f t="shared" ref="E22:E30" si="2">D22/H22</f>
        <v>0.59532324552594706</v>
      </c>
      <c r="F22" s="33">
        <v>53923521</v>
      </c>
      <c r="G22" s="8">
        <f t="shared" ref="G22:G30" si="3">F22/H22</f>
        <v>0.32037741441080914</v>
      </c>
      <c r="H22" s="33">
        <f>B22+D22+F22</f>
        <v>168312492</v>
      </c>
      <c r="I22" s="46"/>
      <c r="J22" s="46"/>
      <c r="K22" s="321"/>
      <c r="L22" s="46"/>
    </row>
    <row r="23" spans="1:12" x14ac:dyDescent="0.25">
      <c r="A23" s="2" t="s">
        <v>13</v>
      </c>
      <c r="B23" s="6">
        <v>190610922</v>
      </c>
      <c r="C23" s="317">
        <f t="shared" si="1"/>
        <v>0.30113882106575002</v>
      </c>
      <c r="D23" s="6">
        <v>395884792</v>
      </c>
      <c r="E23" s="8">
        <f t="shared" si="2"/>
        <v>0.62544306637759017</v>
      </c>
      <c r="F23" s="33">
        <v>46471239</v>
      </c>
      <c r="G23" s="8">
        <f t="shared" si="3"/>
        <v>7.3418112556659809E-2</v>
      </c>
      <c r="H23" s="33">
        <v>632966953</v>
      </c>
      <c r="I23" s="46"/>
      <c r="J23" s="46"/>
      <c r="K23" s="321"/>
      <c r="L23" s="46"/>
    </row>
    <row r="24" spans="1:12" x14ac:dyDescent="0.25">
      <c r="A24" s="2" t="s">
        <v>14</v>
      </c>
      <c r="B24" s="6">
        <v>23936091</v>
      </c>
      <c r="C24" s="317">
        <f t="shared" si="1"/>
        <v>0.23362062920093529</v>
      </c>
      <c r="D24" s="6">
        <v>76104087</v>
      </c>
      <c r="E24" s="8">
        <f t="shared" si="2"/>
        <v>0.74278981850890857</v>
      </c>
      <c r="F24" s="33">
        <v>2416917</v>
      </c>
      <c r="G24" s="8">
        <f t="shared" si="3"/>
        <v>2.3589552290156187E-2</v>
      </c>
      <c r="H24" s="33">
        <v>102457095</v>
      </c>
      <c r="I24" s="46"/>
      <c r="J24" s="46"/>
      <c r="K24" s="321"/>
      <c r="L24" s="46"/>
    </row>
    <row r="25" spans="1:12" x14ac:dyDescent="0.25">
      <c r="A25" s="2" t="s">
        <v>15</v>
      </c>
      <c r="B25" s="6">
        <v>14105082</v>
      </c>
      <c r="C25" s="317">
        <f t="shared" si="1"/>
        <v>0.10812853635465322</v>
      </c>
      <c r="D25" s="6">
        <v>92637819</v>
      </c>
      <c r="E25" s="8">
        <f t="shared" si="2"/>
        <v>0.710154806583704</v>
      </c>
      <c r="F25" s="33">
        <v>23704458</v>
      </c>
      <c r="G25" s="8">
        <f t="shared" si="3"/>
        <v>0.18171665706164278</v>
      </c>
      <c r="H25" s="33">
        <v>130447359</v>
      </c>
      <c r="I25" s="46"/>
      <c r="J25" s="46"/>
      <c r="K25" s="321"/>
      <c r="L25" s="46"/>
    </row>
    <row r="26" spans="1:12" x14ac:dyDescent="0.25">
      <c r="A26" s="2" t="s">
        <v>16</v>
      </c>
      <c r="B26" s="6">
        <v>90764691</v>
      </c>
      <c r="C26" s="317">
        <f t="shared" si="1"/>
        <v>0.56832136082913975</v>
      </c>
      <c r="D26" s="6">
        <v>68941942</v>
      </c>
      <c r="E26" s="8">
        <f t="shared" si="2"/>
        <v>0.43167863917086025</v>
      </c>
      <c r="F26" s="33">
        <v>0</v>
      </c>
      <c r="G26" s="8">
        <f t="shared" si="3"/>
        <v>0</v>
      </c>
      <c r="H26" s="33">
        <v>159706633</v>
      </c>
      <c r="I26" s="46"/>
      <c r="J26" s="46"/>
      <c r="K26" s="321"/>
      <c r="L26" s="46"/>
    </row>
    <row r="27" spans="1:12" x14ac:dyDescent="0.25">
      <c r="A27" s="2" t="s">
        <v>17</v>
      </c>
      <c r="B27" s="6">
        <v>820000</v>
      </c>
      <c r="C27" s="317">
        <f t="shared" si="1"/>
        <v>0.11757875518224779</v>
      </c>
      <c r="D27" s="6">
        <v>6154049</v>
      </c>
      <c r="E27" s="8">
        <f t="shared" si="2"/>
        <v>0.88242124481775219</v>
      </c>
      <c r="F27" s="33">
        <v>0</v>
      </c>
      <c r="G27" s="8">
        <f t="shared" si="3"/>
        <v>0</v>
      </c>
      <c r="H27" s="33">
        <v>6974049</v>
      </c>
      <c r="I27" s="46"/>
      <c r="J27" s="46"/>
      <c r="K27" s="321"/>
      <c r="L27" s="46"/>
    </row>
    <row r="28" spans="1:12" x14ac:dyDescent="0.25">
      <c r="A28" s="2" t="s">
        <v>18</v>
      </c>
      <c r="B28" s="6">
        <v>2387895</v>
      </c>
      <c r="C28" s="317">
        <f t="shared" si="1"/>
        <v>4.1856838375069226E-2</v>
      </c>
      <c r="D28" s="6">
        <v>54661206</v>
      </c>
      <c r="E28" s="8">
        <f t="shared" si="2"/>
        <v>0.95814316162493074</v>
      </c>
      <c r="F28" s="33">
        <v>0</v>
      </c>
      <c r="G28" s="8">
        <f t="shared" si="3"/>
        <v>0</v>
      </c>
      <c r="H28" s="33">
        <v>57049101</v>
      </c>
      <c r="I28" s="46"/>
      <c r="J28" s="46"/>
      <c r="K28" s="321"/>
      <c r="L28" s="46"/>
    </row>
    <row r="29" spans="1:12" x14ac:dyDescent="0.25">
      <c r="A29" s="2" t="s">
        <v>19</v>
      </c>
      <c r="B29" s="6">
        <v>30762615</v>
      </c>
      <c r="C29" s="317">
        <f t="shared" si="1"/>
        <v>0.79175625822268458</v>
      </c>
      <c r="D29" s="6">
        <v>8091028</v>
      </c>
      <c r="E29" s="8">
        <f t="shared" si="2"/>
        <v>0.20824374177731544</v>
      </c>
      <c r="F29" s="33">
        <v>0</v>
      </c>
      <c r="G29" s="8">
        <f t="shared" si="3"/>
        <v>0</v>
      </c>
      <c r="H29" s="33">
        <v>38853643</v>
      </c>
      <c r="I29" s="46"/>
      <c r="J29" s="46"/>
      <c r="K29" s="321"/>
      <c r="L29" s="46"/>
    </row>
    <row r="30" spans="1:12" x14ac:dyDescent="0.25">
      <c r="A30" s="3" t="s">
        <v>20</v>
      </c>
      <c r="B30" s="7">
        <f>SUM(B22:B29)</f>
        <v>367575928</v>
      </c>
      <c r="C30" s="318">
        <f t="shared" si="1"/>
        <v>0.28345557519349124</v>
      </c>
      <c r="D30" s="7">
        <f>SUM(D22:D29)</f>
        <v>802675262</v>
      </c>
      <c r="E30" s="9">
        <f t="shared" si="2"/>
        <v>0.61898171439506311</v>
      </c>
      <c r="F30" s="323">
        <f>SUM(F22:F29)</f>
        <v>126516135</v>
      </c>
      <c r="G30" s="9">
        <f t="shared" si="3"/>
        <v>9.7562710411445625E-2</v>
      </c>
      <c r="H30" s="323">
        <f>SUM(H22:K29)</f>
        <v>1296767325</v>
      </c>
      <c r="I30" s="46"/>
      <c r="J30" s="46"/>
      <c r="K30" s="322"/>
      <c r="L30" s="46"/>
    </row>
    <row r="31" spans="1:12" x14ac:dyDescent="0.25">
      <c r="I31" s="18"/>
      <c r="J31" s="18"/>
      <c r="K31" s="18"/>
      <c r="L31" s="18"/>
    </row>
    <row r="33" spans="1:13" x14ac:dyDescent="0.25">
      <c r="A33" s="16" t="s">
        <v>39</v>
      </c>
    </row>
    <row r="35" spans="1:13" ht="29.25" customHeight="1" x14ac:dyDescent="0.25">
      <c r="A35" s="365" t="s">
        <v>40</v>
      </c>
      <c r="B35" s="365" t="s">
        <v>36</v>
      </c>
      <c r="C35" s="365"/>
      <c r="D35" s="365"/>
      <c r="E35" s="365"/>
      <c r="F35" s="365" t="s">
        <v>37</v>
      </c>
      <c r="G35" s="365"/>
      <c r="H35" s="365"/>
      <c r="I35" s="365"/>
      <c r="J35" s="366" t="s">
        <v>44</v>
      </c>
      <c r="K35" s="366"/>
      <c r="L35" s="366"/>
      <c r="M35" s="366"/>
    </row>
    <row r="36" spans="1:13" ht="75" x14ac:dyDescent="0.25">
      <c r="A36" s="365"/>
      <c r="B36" s="365" t="s">
        <v>41</v>
      </c>
      <c r="C36" s="365"/>
      <c r="D36" s="311" t="s">
        <v>42</v>
      </c>
      <c r="E36" s="311" t="s">
        <v>43</v>
      </c>
      <c r="F36" s="365" t="s">
        <v>41</v>
      </c>
      <c r="G36" s="365"/>
      <c r="H36" s="311" t="s">
        <v>42</v>
      </c>
      <c r="I36" s="311" t="s">
        <v>43</v>
      </c>
      <c r="J36" s="365" t="s">
        <v>41</v>
      </c>
      <c r="K36" s="365"/>
      <c r="L36" s="311" t="s">
        <v>42</v>
      </c>
      <c r="M36" s="311" t="s">
        <v>43</v>
      </c>
    </row>
    <row r="37" spans="1:13" ht="60" x14ac:dyDescent="0.25">
      <c r="A37" s="365"/>
      <c r="B37" s="310" t="s">
        <v>56</v>
      </c>
      <c r="C37" s="310" t="s">
        <v>6</v>
      </c>
      <c r="D37" s="310" t="s">
        <v>6</v>
      </c>
      <c r="E37" s="310" t="s">
        <v>6</v>
      </c>
      <c r="F37" s="310" t="s">
        <v>56</v>
      </c>
      <c r="G37" s="310" t="s">
        <v>6</v>
      </c>
      <c r="H37" s="310" t="s">
        <v>6</v>
      </c>
      <c r="I37" s="310" t="s">
        <v>6</v>
      </c>
      <c r="J37" s="310" t="s">
        <v>56</v>
      </c>
      <c r="K37" s="310" t="s">
        <v>6</v>
      </c>
      <c r="L37" s="310" t="s">
        <v>6</v>
      </c>
      <c r="M37" s="310" t="s">
        <v>6</v>
      </c>
    </row>
    <row r="38" spans="1:13" x14ac:dyDescent="0.25">
      <c r="A38" s="12" t="s">
        <v>12</v>
      </c>
      <c r="B38" s="2">
        <v>3</v>
      </c>
      <c r="C38" s="6">
        <v>16314757</v>
      </c>
      <c r="D38" s="6">
        <v>71354578</v>
      </c>
      <c r="E38" s="6">
        <v>59729802</v>
      </c>
      <c r="F38" s="71">
        <v>5</v>
      </c>
      <c r="G38" s="6">
        <v>14188632</v>
      </c>
      <c r="H38" s="6">
        <v>100200339</v>
      </c>
      <c r="I38" s="6">
        <v>53923521</v>
      </c>
      <c r="J38" s="8">
        <f>(F38-B38)/B38</f>
        <v>0.66666666666666663</v>
      </c>
      <c r="K38" s="8">
        <f>(G38-C38)/C38</f>
        <v>-0.13031913377563636</v>
      </c>
      <c r="L38" s="8">
        <f>(H38-D38)/D38</f>
        <v>0.40425942957717442</v>
      </c>
      <c r="M38" s="8">
        <f>(I38-E38)/E38</f>
        <v>-9.7209111793138042E-2</v>
      </c>
    </row>
    <row r="39" spans="1:13" x14ac:dyDescent="0.25">
      <c r="A39" s="2" t="s">
        <v>13</v>
      </c>
      <c r="B39" s="2">
        <v>56</v>
      </c>
      <c r="C39" s="6">
        <v>343280207</v>
      </c>
      <c r="D39" s="6">
        <v>322312600</v>
      </c>
      <c r="E39" s="6">
        <v>164507312</v>
      </c>
      <c r="F39" s="71">
        <v>38</v>
      </c>
      <c r="G39" s="6">
        <v>190610922</v>
      </c>
      <c r="H39" s="6">
        <v>395884792</v>
      </c>
      <c r="I39" s="6">
        <v>46471239</v>
      </c>
      <c r="J39" s="8">
        <f t="shared" ref="J39:M46" si="4">(F39-B39)/B39</f>
        <v>-0.32142857142857145</v>
      </c>
      <c r="K39" s="8">
        <f t="shared" si="4"/>
        <v>-0.44473663755393855</v>
      </c>
      <c r="L39" s="8">
        <f t="shared" si="4"/>
        <v>0.22826346844647091</v>
      </c>
      <c r="M39" s="8">
        <f>(I39-E39)/E39</f>
        <v>-0.71751262339026001</v>
      </c>
    </row>
    <row r="40" spans="1:13" x14ac:dyDescent="0.25">
      <c r="A40" s="2" t="s">
        <v>14</v>
      </c>
      <c r="B40" s="2">
        <v>8</v>
      </c>
      <c r="C40" s="6">
        <v>27381239</v>
      </c>
      <c r="D40" s="6">
        <v>82686838</v>
      </c>
      <c r="E40" s="6">
        <v>5321663</v>
      </c>
      <c r="F40" s="71">
        <v>8</v>
      </c>
      <c r="G40" s="6">
        <v>23936091</v>
      </c>
      <c r="H40" s="6">
        <v>76104087</v>
      </c>
      <c r="I40" s="6">
        <v>2416917</v>
      </c>
      <c r="J40" s="8">
        <f t="shared" si="4"/>
        <v>0</v>
      </c>
      <c r="K40" s="8">
        <f t="shared" si="4"/>
        <v>-0.1258214794443743</v>
      </c>
      <c r="L40" s="8">
        <f t="shared" si="4"/>
        <v>-7.9610626784398258E-2</v>
      </c>
      <c r="M40" s="8">
        <f>(I40-E40)/E40</f>
        <v>-0.54583426271073532</v>
      </c>
    </row>
    <row r="41" spans="1:13" x14ac:dyDescent="0.25">
      <c r="A41" s="12" t="s">
        <v>15</v>
      </c>
      <c r="B41" s="2">
        <v>27</v>
      </c>
      <c r="C41" s="6">
        <v>189824487</v>
      </c>
      <c r="D41" s="6">
        <v>76966219</v>
      </c>
      <c r="E41" s="6">
        <v>38944180</v>
      </c>
      <c r="F41" s="71">
        <v>13</v>
      </c>
      <c r="G41" s="6">
        <v>14105082</v>
      </c>
      <c r="H41" s="6">
        <v>92637819</v>
      </c>
      <c r="I41" s="6">
        <v>23704458</v>
      </c>
      <c r="J41" s="8">
        <f t="shared" si="4"/>
        <v>-0.51851851851851849</v>
      </c>
      <c r="K41" s="8">
        <f t="shared" si="4"/>
        <v>-0.92569408603221981</v>
      </c>
      <c r="L41" s="8">
        <f t="shared" si="4"/>
        <v>0.2036166022394838</v>
      </c>
      <c r="M41" s="8">
        <f t="shared" si="4"/>
        <v>-0.39132219499807158</v>
      </c>
    </row>
    <row r="42" spans="1:13" x14ac:dyDescent="0.25">
      <c r="A42" s="12" t="s">
        <v>16</v>
      </c>
      <c r="B42" s="2">
        <v>13</v>
      </c>
      <c r="C42" s="6">
        <v>41599742</v>
      </c>
      <c r="D42" s="6">
        <v>58940948</v>
      </c>
      <c r="E42" s="6">
        <v>0</v>
      </c>
      <c r="F42" s="71">
        <v>14</v>
      </c>
      <c r="G42" s="6">
        <v>90764691</v>
      </c>
      <c r="H42" s="6">
        <v>68941942</v>
      </c>
      <c r="I42" s="2">
        <v>0</v>
      </c>
      <c r="J42" s="8">
        <f t="shared" si="4"/>
        <v>7.6923076923076927E-2</v>
      </c>
      <c r="K42" s="8">
        <f t="shared" si="4"/>
        <v>1.1818570653635303</v>
      </c>
      <c r="L42" s="8">
        <f t="shared" si="4"/>
        <v>0.16967820062887348</v>
      </c>
      <c r="M42" s="8">
        <v>0</v>
      </c>
    </row>
    <row r="43" spans="1:13" x14ac:dyDescent="0.25">
      <c r="A43" s="12" t="s">
        <v>17</v>
      </c>
      <c r="B43" s="2">
        <v>1</v>
      </c>
      <c r="C43" s="6">
        <v>1110000</v>
      </c>
      <c r="D43" s="6">
        <v>9594431</v>
      </c>
      <c r="E43" s="6">
        <v>0</v>
      </c>
      <c r="F43" s="71">
        <v>1</v>
      </c>
      <c r="G43" s="6">
        <v>820000</v>
      </c>
      <c r="H43" s="6">
        <v>6154149</v>
      </c>
      <c r="I43" s="2">
        <v>0</v>
      </c>
      <c r="J43" s="8">
        <f t="shared" si="4"/>
        <v>0</v>
      </c>
      <c r="K43" s="8">
        <f t="shared" si="4"/>
        <v>-0.26126126126126126</v>
      </c>
      <c r="L43" s="8">
        <f t="shared" si="4"/>
        <v>-0.35857071670013574</v>
      </c>
      <c r="M43" s="8">
        <v>0</v>
      </c>
    </row>
    <row r="44" spans="1:13" x14ac:dyDescent="0.25">
      <c r="A44" s="2" t="s">
        <v>18</v>
      </c>
      <c r="B44" s="2">
        <v>7</v>
      </c>
      <c r="C44" s="6">
        <v>28947674</v>
      </c>
      <c r="D44" s="6">
        <v>47803638</v>
      </c>
      <c r="E44" s="6">
        <v>0</v>
      </c>
      <c r="F44" s="71">
        <v>3</v>
      </c>
      <c r="G44" s="6">
        <v>2387895</v>
      </c>
      <c r="H44" s="6">
        <v>54661206</v>
      </c>
      <c r="I44" s="2">
        <v>0</v>
      </c>
      <c r="J44" s="8">
        <f t="shared" si="4"/>
        <v>-0.5714285714285714</v>
      </c>
      <c r="K44" s="8">
        <f t="shared" si="4"/>
        <v>-0.91750995261311841</v>
      </c>
      <c r="L44" s="8">
        <f t="shared" si="4"/>
        <v>0.14345284766820468</v>
      </c>
      <c r="M44" s="8">
        <v>0</v>
      </c>
    </row>
    <row r="45" spans="1:13" x14ac:dyDescent="0.25">
      <c r="A45" s="2" t="s">
        <v>19</v>
      </c>
      <c r="B45" s="2">
        <v>4</v>
      </c>
      <c r="C45" s="6">
        <v>35674041</v>
      </c>
      <c r="D45" s="6">
        <v>10682880</v>
      </c>
      <c r="E45" s="6">
        <v>0</v>
      </c>
      <c r="F45" s="71">
        <v>11</v>
      </c>
      <c r="G45" s="6">
        <v>30762615</v>
      </c>
      <c r="H45" s="6">
        <v>8091028</v>
      </c>
      <c r="I45" s="2">
        <v>0</v>
      </c>
      <c r="J45" s="8">
        <f t="shared" si="4"/>
        <v>1.75</v>
      </c>
      <c r="K45" s="8">
        <f t="shared" si="4"/>
        <v>-0.1376750674250781</v>
      </c>
      <c r="L45" s="8">
        <f t="shared" si="4"/>
        <v>-0.24261734663311765</v>
      </c>
      <c r="M45" s="8">
        <v>0</v>
      </c>
    </row>
    <row r="46" spans="1:13" x14ac:dyDescent="0.25">
      <c r="A46" s="3" t="s">
        <v>20</v>
      </c>
      <c r="B46" s="5">
        <f t="shared" ref="B46:I46" si="5">SUM(B38:B45)</f>
        <v>119</v>
      </c>
      <c r="C46" s="7">
        <f t="shared" si="5"/>
        <v>684132147</v>
      </c>
      <c r="D46" s="7">
        <f t="shared" si="5"/>
        <v>680342132</v>
      </c>
      <c r="E46" s="7">
        <f t="shared" si="5"/>
        <v>268502957</v>
      </c>
      <c r="F46" s="5">
        <f>SUM(F38:F45)</f>
        <v>93</v>
      </c>
      <c r="G46" s="7">
        <f t="shared" si="5"/>
        <v>367575928</v>
      </c>
      <c r="H46" s="7">
        <f t="shared" si="5"/>
        <v>802675362</v>
      </c>
      <c r="I46" s="7">
        <f t="shared" si="5"/>
        <v>126516135</v>
      </c>
      <c r="J46" s="9">
        <f t="shared" si="4"/>
        <v>-0.21848739495798319</v>
      </c>
      <c r="K46" s="9">
        <f t="shared" si="4"/>
        <v>-0.46271209500698995</v>
      </c>
      <c r="L46" s="9">
        <f t="shared" si="4"/>
        <v>0.17981133939239852</v>
      </c>
      <c r="M46" s="9">
        <f t="shared" si="4"/>
        <v>-0.52880915572188647</v>
      </c>
    </row>
  </sheetData>
  <mergeCells count="20">
    <mergeCell ref="A4:A6"/>
    <mergeCell ref="A1:L1"/>
    <mergeCell ref="C5:E5"/>
    <mergeCell ref="C4:E4"/>
    <mergeCell ref="G5:H5"/>
    <mergeCell ref="F4:H4"/>
    <mergeCell ref="I4:J5"/>
    <mergeCell ref="B4:B6"/>
    <mergeCell ref="A20:A21"/>
    <mergeCell ref="B20:C20"/>
    <mergeCell ref="D20:E20"/>
    <mergeCell ref="F20:G20"/>
    <mergeCell ref="H20:H21"/>
    <mergeCell ref="A35:A37"/>
    <mergeCell ref="B35:E35"/>
    <mergeCell ref="F35:I35"/>
    <mergeCell ref="J35:M35"/>
    <mergeCell ref="B36:C36"/>
    <mergeCell ref="F36:G36"/>
    <mergeCell ref="J36:K3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4" workbookViewId="0">
      <selection activeCell="B30" sqref="B30"/>
    </sheetView>
  </sheetViews>
  <sheetFormatPr defaultRowHeight="15" x14ac:dyDescent="0.25"/>
  <cols>
    <col min="1" max="1" width="23.140625" customWidth="1"/>
  </cols>
  <sheetData>
    <row r="1" spans="1:8" ht="30.75" customHeight="1" x14ac:dyDescent="0.25">
      <c r="A1" s="361" t="s">
        <v>38</v>
      </c>
      <c r="B1" s="361"/>
      <c r="C1" s="361"/>
      <c r="D1" s="361"/>
      <c r="E1" s="361"/>
      <c r="F1" s="361"/>
      <c r="G1" s="361"/>
      <c r="H1" s="361"/>
    </row>
    <row r="16" spans="1:8" ht="15.75" thickBot="1" x14ac:dyDescent="0.3">
      <c r="A16" s="315"/>
      <c r="B16" s="315" t="s">
        <v>32</v>
      </c>
      <c r="C16" s="315" t="s">
        <v>33</v>
      </c>
      <c r="D16" s="315" t="s">
        <v>34</v>
      </c>
      <c r="E16" s="315" t="s">
        <v>35</v>
      </c>
      <c r="F16" s="315" t="s">
        <v>36</v>
      </c>
      <c r="G16" s="315" t="s">
        <v>37</v>
      </c>
    </row>
    <row r="17" spans="1:8" ht="45.75" thickTop="1" x14ac:dyDescent="0.25">
      <c r="A17" s="13" t="s">
        <v>30</v>
      </c>
      <c r="B17" s="14">
        <v>247</v>
      </c>
      <c r="C17" s="14">
        <v>228</v>
      </c>
      <c r="D17" s="14">
        <v>240</v>
      </c>
      <c r="E17" s="14">
        <v>238</v>
      </c>
      <c r="F17" s="14">
        <v>221</v>
      </c>
      <c r="G17" s="14">
        <v>235</v>
      </c>
    </row>
    <row r="18" spans="1:8" ht="30" x14ac:dyDescent="0.25">
      <c r="A18" s="12" t="s">
        <v>31</v>
      </c>
      <c r="B18" s="2">
        <v>1337.8</v>
      </c>
      <c r="C18" s="2">
        <v>867.2</v>
      </c>
      <c r="D18" s="2">
        <v>1496.6</v>
      </c>
      <c r="E18" s="2">
        <v>1305.0999999999999</v>
      </c>
      <c r="F18" s="2">
        <v>1632.9</v>
      </c>
      <c r="G18" s="2">
        <v>1296.7</v>
      </c>
    </row>
    <row r="19" spans="1:8" x14ac:dyDescent="0.25">
      <c r="A19" s="17"/>
      <c r="B19" s="18"/>
      <c r="C19" s="18"/>
      <c r="D19" s="18"/>
      <c r="E19" s="18"/>
      <c r="F19" s="18"/>
      <c r="G19" s="18"/>
    </row>
    <row r="20" spans="1:8" x14ac:dyDescent="0.25">
      <c r="A20" s="372" t="s">
        <v>48</v>
      </c>
      <c r="B20" s="372"/>
      <c r="C20" s="372"/>
      <c r="D20" s="372"/>
      <c r="E20" s="372"/>
      <c r="F20" s="372"/>
      <c r="G20" s="372"/>
      <c r="H20" s="372"/>
    </row>
    <row r="21" spans="1:8" x14ac:dyDescent="0.25">
      <c r="A21" s="4" t="s">
        <v>40</v>
      </c>
      <c r="B21" s="4" t="s">
        <v>32</v>
      </c>
      <c r="C21" s="4" t="s">
        <v>33</v>
      </c>
      <c r="D21" s="4" t="s">
        <v>34</v>
      </c>
      <c r="E21" s="4" t="s">
        <v>35</v>
      </c>
      <c r="F21" s="4" t="s">
        <v>36</v>
      </c>
      <c r="G21" s="4" t="s">
        <v>37</v>
      </c>
    </row>
    <row r="22" spans="1:8" x14ac:dyDescent="0.25">
      <c r="A22" s="2" t="s">
        <v>12</v>
      </c>
      <c r="B22" s="2">
        <v>104</v>
      </c>
      <c r="C22" s="2">
        <v>95</v>
      </c>
      <c r="D22" s="2">
        <v>55</v>
      </c>
      <c r="E22" s="2">
        <v>52</v>
      </c>
      <c r="F22" s="2">
        <v>53</v>
      </c>
      <c r="G22" s="2">
        <f>I_Kopā_2015!B7</f>
        <v>65</v>
      </c>
    </row>
    <row r="23" spans="1:8" x14ac:dyDescent="0.25">
      <c r="A23" s="2" t="s">
        <v>13</v>
      </c>
      <c r="B23" s="2">
        <v>3</v>
      </c>
      <c r="C23" s="2">
        <v>4</v>
      </c>
      <c r="D23" s="2">
        <v>4</v>
      </c>
      <c r="E23" s="2">
        <v>4</v>
      </c>
      <c r="F23" s="2">
        <v>4</v>
      </c>
      <c r="G23" s="2">
        <f>I_Kopā_2015!B8</f>
        <v>4</v>
      </c>
    </row>
    <row r="24" spans="1:8" x14ac:dyDescent="0.25">
      <c r="A24" s="2" t="s">
        <v>14</v>
      </c>
      <c r="B24" s="2">
        <v>70</v>
      </c>
      <c r="C24" s="2">
        <v>70</v>
      </c>
      <c r="D24" s="2">
        <v>118</v>
      </c>
      <c r="E24" s="2">
        <v>119</v>
      </c>
      <c r="F24" s="2">
        <v>101</v>
      </c>
      <c r="G24" s="2">
        <f>I_Kopā_2015!B9</f>
        <v>103</v>
      </c>
    </row>
    <row r="25" spans="1:8" x14ac:dyDescent="0.25">
      <c r="A25" s="2" t="s">
        <v>15</v>
      </c>
      <c r="B25" s="2">
        <v>5</v>
      </c>
      <c r="C25" s="2">
        <v>5</v>
      </c>
      <c r="D25" s="2">
        <v>6</v>
      </c>
      <c r="E25" s="2">
        <v>7</v>
      </c>
      <c r="F25" s="2">
        <v>6</v>
      </c>
      <c r="G25" s="2">
        <f>I_Kopā_2015!B10</f>
        <v>5</v>
      </c>
    </row>
    <row r="26" spans="1:8" x14ac:dyDescent="0.25">
      <c r="A26" s="2" t="s">
        <v>16</v>
      </c>
      <c r="B26" s="2">
        <v>50</v>
      </c>
      <c r="C26" s="2">
        <v>39</v>
      </c>
      <c r="D26" s="2">
        <v>42</v>
      </c>
      <c r="E26" s="2">
        <v>41</v>
      </c>
      <c r="F26" s="2">
        <v>41</v>
      </c>
      <c r="G26" s="2">
        <f>I_Kopā_2015!B11</f>
        <v>42</v>
      </c>
    </row>
    <row r="27" spans="1:8" x14ac:dyDescent="0.25">
      <c r="A27" s="2" t="s">
        <v>17</v>
      </c>
      <c r="B27" s="2">
        <v>1</v>
      </c>
      <c r="C27" s="2">
        <v>1</v>
      </c>
      <c r="D27" s="2">
        <v>1</v>
      </c>
      <c r="E27" s="2">
        <v>1</v>
      </c>
      <c r="F27" s="2">
        <v>1</v>
      </c>
      <c r="G27" s="2">
        <f>I_Kopā_2015!B12</f>
        <v>1</v>
      </c>
    </row>
    <row r="28" spans="1:8" x14ac:dyDescent="0.25">
      <c r="A28" s="2" t="s">
        <v>18</v>
      </c>
      <c r="B28" s="2">
        <v>10</v>
      </c>
      <c r="C28" s="2">
        <v>10</v>
      </c>
      <c r="D28" s="2">
        <v>10</v>
      </c>
      <c r="E28" s="2">
        <v>10</v>
      </c>
      <c r="F28" s="2">
        <v>11</v>
      </c>
      <c r="G28" s="2">
        <f>I_Kopā_2015!B13</f>
        <v>11</v>
      </c>
    </row>
    <row r="29" spans="1:8" x14ac:dyDescent="0.25">
      <c r="A29" s="2" t="s">
        <v>19</v>
      </c>
      <c r="B29" s="2">
        <v>4</v>
      </c>
      <c r="C29" s="2">
        <v>4</v>
      </c>
      <c r="D29" s="2">
        <v>4</v>
      </c>
      <c r="E29" s="2">
        <v>4</v>
      </c>
      <c r="F29" s="2">
        <v>4</v>
      </c>
      <c r="G29" s="2">
        <f>I_Kopā_2015!B14</f>
        <v>4</v>
      </c>
    </row>
    <row r="30" spans="1:8" x14ac:dyDescent="0.25">
      <c r="A30" s="3" t="s">
        <v>20</v>
      </c>
      <c r="B30" s="5">
        <f t="shared" ref="B30:G30" si="0">SUM(B22:B29)</f>
        <v>247</v>
      </c>
      <c r="C30" s="5">
        <f t="shared" si="0"/>
        <v>228</v>
      </c>
      <c r="D30" s="5">
        <f t="shared" si="0"/>
        <v>240</v>
      </c>
      <c r="E30" s="5">
        <f t="shared" si="0"/>
        <v>238</v>
      </c>
      <c r="F30" s="5">
        <f t="shared" si="0"/>
        <v>221</v>
      </c>
      <c r="G30" s="5">
        <f t="shared" si="0"/>
        <v>235</v>
      </c>
    </row>
    <row r="32" spans="1:8" ht="30.75" customHeight="1" x14ac:dyDescent="0.25">
      <c r="A32" s="361" t="s">
        <v>51</v>
      </c>
      <c r="B32" s="361"/>
      <c r="C32" s="361"/>
      <c r="D32" s="361"/>
      <c r="E32" s="361"/>
      <c r="F32" s="361"/>
      <c r="G32" s="361"/>
      <c r="H32" s="361"/>
    </row>
    <row r="47" spans="1:7" x14ac:dyDescent="0.25">
      <c r="A47" s="4"/>
      <c r="B47" s="4" t="s">
        <v>32</v>
      </c>
      <c r="C47" s="4" t="s">
        <v>33</v>
      </c>
      <c r="D47" s="4" t="s">
        <v>34</v>
      </c>
      <c r="E47" s="4" t="s">
        <v>35</v>
      </c>
      <c r="F47" s="4" t="s">
        <v>36</v>
      </c>
      <c r="G47" s="4" t="s">
        <v>37</v>
      </c>
    </row>
    <row r="48" spans="1:7" x14ac:dyDescent="0.25">
      <c r="A48" s="2" t="s">
        <v>49</v>
      </c>
      <c r="B48" s="8">
        <f t="shared" ref="B48:G48" si="1">B50/B49</f>
        <v>0.10121457489878542</v>
      </c>
      <c r="C48" s="8">
        <f t="shared" si="1"/>
        <v>0.11842105263157894</v>
      </c>
      <c r="D48" s="8">
        <f t="shared" si="1"/>
        <v>0.11666666666666667</v>
      </c>
      <c r="E48" s="8">
        <f t="shared" si="1"/>
        <v>0.12605042016806722</v>
      </c>
      <c r="F48" s="8">
        <f t="shared" si="1"/>
        <v>0.12669683257918551</v>
      </c>
      <c r="G48" s="8">
        <f t="shared" si="1"/>
        <v>9.3617021276595741E-2</v>
      </c>
    </row>
    <row r="49" spans="1:7" ht="45" x14ac:dyDescent="0.25">
      <c r="A49" s="12" t="s">
        <v>50</v>
      </c>
      <c r="B49" s="2">
        <f t="shared" ref="B49:G49" si="2">B30</f>
        <v>247</v>
      </c>
      <c r="C49" s="2">
        <f t="shared" si="2"/>
        <v>228</v>
      </c>
      <c r="D49" s="2">
        <f t="shared" si="2"/>
        <v>240</v>
      </c>
      <c r="E49" s="2">
        <f t="shared" si="2"/>
        <v>238</v>
      </c>
      <c r="F49" s="2">
        <f t="shared" si="2"/>
        <v>221</v>
      </c>
      <c r="G49" s="2">
        <f t="shared" si="2"/>
        <v>235</v>
      </c>
    </row>
    <row r="50" spans="1:7" ht="45" x14ac:dyDescent="0.25">
      <c r="A50" s="12" t="s">
        <v>52</v>
      </c>
      <c r="B50" s="2">
        <v>25</v>
      </c>
      <c r="C50" s="2">
        <v>27</v>
      </c>
      <c r="D50" s="2">
        <v>28</v>
      </c>
      <c r="E50" s="2">
        <v>30</v>
      </c>
      <c r="F50" s="2">
        <v>28</v>
      </c>
      <c r="G50" s="2">
        <v>22</v>
      </c>
    </row>
  </sheetData>
  <mergeCells count="3">
    <mergeCell ref="A1:H1"/>
    <mergeCell ref="A20:H20"/>
    <mergeCell ref="A32:H32"/>
  </mergeCells>
  <conditionalFormatting sqref="B17:G17">
    <cfRule type="top10" dxfId="21" priority="7" percent="1" rank="10"/>
    <cfRule type="iconSet" priority="8">
      <iconSet iconSet="3Arrows">
        <cfvo type="percent" val="0"/>
        <cfvo type="percent" val="33"/>
        <cfvo type="percent" val="67"/>
      </iconSet>
    </cfRule>
  </conditionalFormatting>
  <conditionalFormatting sqref="B18:G19">
    <cfRule type="top10" dxfId="20" priority="5" percent="1" rank="10"/>
    <cfRule type="iconSet" priority="6">
      <iconSet iconSet="3Arrows">
        <cfvo type="percent" val="0"/>
        <cfvo type="percent" val="33"/>
        <cfvo type="percent" val="67"/>
      </iconSet>
    </cfRule>
  </conditionalFormatting>
  <conditionalFormatting sqref="B50:G50">
    <cfRule type="iconSet" priority="3">
      <iconSet iconSet="3Arrows">
        <cfvo type="percent" val="0"/>
        <cfvo type="percent" val="33"/>
        <cfvo type="percent" val="67"/>
      </iconSet>
    </cfRule>
    <cfRule type="top10" dxfId="19" priority="4" percent="1" rank="10"/>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topLeftCell="A193" workbookViewId="0">
      <selection activeCell="R229" sqref="R229"/>
    </sheetView>
  </sheetViews>
  <sheetFormatPr defaultRowHeight="15" x14ac:dyDescent="0.25"/>
  <cols>
    <col min="1" max="1" width="15.7109375" customWidth="1"/>
    <col min="2" max="2" width="12.85546875" bestFit="1" customWidth="1"/>
    <col min="3" max="3" width="9.28515625" bestFit="1" customWidth="1"/>
    <col min="4" max="5" width="10.85546875" bestFit="1" customWidth="1"/>
    <col min="6" max="6" width="10.140625" bestFit="1" customWidth="1"/>
  </cols>
  <sheetData>
    <row r="1" spans="1:7" x14ac:dyDescent="0.25">
      <c r="A1" s="16" t="s">
        <v>54</v>
      </c>
    </row>
    <row r="3" spans="1:7" x14ac:dyDescent="0.25">
      <c r="A3" s="106"/>
      <c r="B3" s="106" t="s">
        <v>32</v>
      </c>
      <c r="C3" s="106" t="s">
        <v>33</v>
      </c>
      <c r="D3" s="106" t="s">
        <v>34</v>
      </c>
      <c r="E3" s="106" t="s">
        <v>35</v>
      </c>
      <c r="F3" s="106" t="s">
        <v>36</v>
      </c>
      <c r="G3" s="106" t="s">
        <v>37</v>
      </c>
    </row>
    <row r="4" spans="1:7" ht="60" x14ac:dyDescent="0.25">
      <c r="A4" s="12" t="s">
        <v>55</v>
      </c>
      <c r="B4" s="2">
        <v>913.1</v>
      </c>
      <c r="C4" s="2">
        <v>402.5</v>
      </c>
      <c r="D4" s="2">
        <v>991.2</v>
      </c>
      <c r="E4" s="2">
        <v>737.3</v>
      </c>
      <c r="F4" s="2">
        <v>684.1</v>
      </c>
      <c r="G4" s="2">
        <v>367.5</v>
      </c>
    </row>
    <row r="5" spans="1:7" x14ac:dyDescent="0.25">
      <c r="A5" s="2" t="s">
        <v>56</v>
      </c>
      <c r="B5" s="2">
        <v>76</v>
      </c>
      <c r="C5" s="2">
        <v>95</v>
      </c>
      <c r="D5" s="2">
        <v>101</v>
      </c>
      <c r="E5" s="2">
        <v>111</v>
      </c>
      <c r="F5" s="2">
        <v>119</v>
      </c>
      <c r="G5" s="2">
        <v>93</v>
      </c>
    </row>
    <row r="6" spans="1:7" x14ac:dyDescent="0.25">
      <c r="A6" s="2" t="s">
        <v>57</v>
      </c>
      <c r="B6" s="2">
        <v>109</v>
      </c>
      <c r="C6" s="2">
        <v>134</v>
      </c>
      <c r="D6" s="2">
        <v>148</v>
      </c>
      <c r="E6" s="2">
        <v>380</v>
      </c>
      <c r="F6" s="2">
        <v>152</v>
      </c>
      <c r="G6" s="2">
        <v>273</v>
      </c>
    </row>
    <row r="13" spans="1:7" x14ac:dyDescent="0.25">
      <c r="A13" s="16"/>
    </row>
    <row r="14" spans="1:7" x14ac:dyDescent="0.25">
      <c r="A14" s="16"/>
    </row>
    <row r="15" spans="1:7" x14ac:dyDescent="0.25">
      <c r="A15" s="16"/>
    </row>
    <row r="16" spans="1:7" x14ac:dyDescent="0.25">
      <c r="A16" s="16"/>
    </row>
    <row r="31" spans="1:1" x14ac:dyDescent="0.25">
      <c r="A31" s="16" t="s">
        <v>601</v>
      </c>
    </row>
    <row r="33" spans="1:5" ht="120" x14ac:dyDescent="0.25">
      <c r="A33" s="330"/>
      <c r="B33" s="331" t="s">
        <v>549</v>
      </c>
      <c r="C33" s="332" t="s">
        <v>550</v>
      </c>
      <c r="D33" s="331" t="s">
        <v>182</v>
      </c>
      <c r="E33" s="332" t="s">
        <v>183</v>
      </c>
    </row>
    <row r="34" spans="1:5" x14ac:dyDescent="0.25">
      <c r="A34" s="43">
        <v>2012</v>
      </c>
      <c r="B34" s="42">
        <v>0.54900000000000004</v>
      </c>
      <c r="C34" s="8">
        <v>0.28000000000000003</v>
      </c>
      <c r="D34" s="42">
        <v>0.17100000000000001</v>
      </c>
      <c r="E34" s="20">
        <v>1804.590796</v>
      </c>
    </row>
    <row r="35" spans="1:5" x14ac:dyDescent="0.25">
      <c r="A35" s="43">
        <v>2013</v>
      </c>
      <c r="B35" s="42">
        <v>0.56499999999999995</v>
      </c>
      <c r="C35" s="8">
        <v>0.39700000000000002</v>
      </c>
      <c r="D35" s="42">
        <v>3.7999999999999999E-2</v>
      </c>
      <c r="E35" s="20">
        <v>1305.1158720000001</v>
      </c>
    </row>
    <row r="36" spans="1:5" x14ac:dyDescent="0.25">
      <c r="A36" s="43">
        <v>2014</v>
      </c>
      <c r="B36" s="42">
        <v>0.41899999999999998</v>
      </c>
      <c r="C36" s="8">
        <v>0.41699999999999998</v>
      </c>
      <c r="D36" s="42">
        <v>0.16400000000000001</v>
      </c>
      <c r="E36" s="20">
        <v>1632.9772359999999</v>
      </c>
    </row>
    <row r="37" spans="1:5" x14ac:dyDescent="0.25">
      <c r="A37" s="43">
        <v>2015</v>
      </c>
      <c r="B37" s="42">
        <v>0.28299999999999997</v>
      </c>
      <c r="C37" s="8">
        <v>0.61899999999999999</v>
      </c>
      <c r="D37" s="42">
        <v>9.8000000000000004E-2</v>
      </c>
      <c r="E37" s="20">
        <v>1296.767325</v>
      </c>
    </row>
    <row r="57" spans="1:5" x14ac:dyDescent="0.25">
      <c r="A57" s="16" t="s">
        <v>548</v>
      </c>
    </row>
    <row r="59" spans="1:5" ht="150" x14ac:dyDescent="0.25">
      <c r="A59" s="106"/>
      <c r="B59" s="332" t="s">
        <v>551</v>
      </c>
      <c r="C59" s="333" t="s">
        <v>552</v>
      </c>
      <c r="D59" s="334" t="s">
        <v>553</v>
      </c>
      <c r="E59" s="329" t="s">
        <v>554</v>
      </c>
    </row>
    <row r="60" spans="1:5" x14ac:dyDescent="0.25">
      <c r="A60" s="2" t="s">
        <v>35</v>
      </c>
      <c r="B60" s="8">
        <f>(D60-D63)/D63</f>
        <v>-0.25614343198461054</v>
      </c>
      <c r="C60" s="328">
        <f>(E60-E63)/E63</f>
        <v>2.4388963133843693E-2</v>
      </c>
      <c r="D60" s="35">
        <v>737345195</v>
      </c>
      <c r="E60" s="6">
        <v>517758987</v>
      </c>
    </row>
    <row r="61" spans="1:5" x14ac:dyDescent="0.25">
      <c r="A61" s="2" t="s">
        <v>36</v>
      </c>
      <c r="B61" s="8">
        <f>(D61-D60)/D60</f>
        <v>-7.2168433944972007E-2</v>
      </c>
      <c r="C61" s="328">
        <f>(E61-E60)/E60</f>
        <v>0.31401317810442952</v>
      </c>
      <c r="D61" s="35">
        <v>684132147</v>
      </c>
      <c r="E61" s="6">
        <v>680342132</v>
      </c>
    </row>
    <row r="62" spans="1:5" x14ac:dyDescent="0.25">
      <c r="A62" s="2" t="s">
        <v>37</v>
      </c>
      <c r="B62" s="8">
        <f>(D62-D61)/D61</f>
        <v>-0.46125038910063088</v>
      </c>
      <c r="C62" s="328">
        <f>(E62-E61)/E61</f>
        <v>0.17981119240752827</v>
      </c>
      <c r="D62" s="35">
        <v>368575928</v>
      </c>
      <c r="E62" s="6">
        <v>802675262</v>
      </c>
    </row>
    <row r="63" spans="1:5" x14ac:dyDescent="0.25">
      <c r="A63" s="2" t="s">
        <v>34</v>
      </c>
      <c r="B63" s="2"/>
      <c r="C63" s="43"/>
      <c r="D63" s="35">
        <v>991246467</v>
      </c>
      <c r="E63" s="6">
        <v>505432024</v>
      </c>
    </row>
    <row r="81" spans="1:3" x14ac:dyDescent="0.25">
      <c r="A81" s="16" t="s">
        <v>556</v>
      </c>
    </row>
    <row r="83" spans="1:3" ht="60" x14ac:dyDescent="0.25">
      <c r="A83" s="106"/>
      <c r="B83" s="329" t="s">
        <v>505</v>
      </c>
      <c r="C83" s="329" t="s">
        <v>185</v>
      </c>
    </row>
    <row r="84" spans="1:3" x14ac:dyDescent="0.25">
      <c r="A84" s="2" t="s">
        <v>32</v>
      </c>
      <c r="B84" s="6">
        <v>12014192</v>
      </c>
      <c r="C84" s="6">
        <v>8376192</v>
      </c>
    </row>
    <row r="85" spans="1:3" x14ac:dyDescent="0.25">
      <c r="A85" s="2" t="s">
        <v>33</v>
      </c>
      <c r="B85" s="6">
        <v>4236994</v>
      </c>
      <c r="C85" s="6">
        <v>3003839</v>
      </c>
    </row>
    <row r="86" spans="1:3" x14ac:dyDescent="0.25">
      <c r="A86" s="2" t="s">
        <v>34</v>
      </c>
      <c r="B86" s="6">
        <v>9814321</v>
      </c>
      <c r="C86" s="6">
        <v>6697611</v>
      </c>
    </row>
    <row r="87" spans="1:3" x14ac:dyDescent="0.25">
      <c r="A87" s="2" t="s">
        <v>35</v>
      </c>
      <c r="B87" s="6">
        <v>6642750</v>
      </c>
      <c r="C87" s="6">
        <v>1940382</v>
      </c>
    </row>
    <row r="88" spans="1:3" x14ac:dyDescent="0.25">
      <c r="A88" s="2" t="s">
        <v>36</v>
      </c>
      <c r="B88" s="6">
        <v>5749010</v>
      </c>
      <c r="C88" s="6">
        <v>4500869</v>
      </c>
    </row>
    <row r="89" spans="1:3" x14ac:dyDescent="0.25">
      <c r="A89" s="2" t="s">
        <v>37</v>
      </c>
      <c r="B89" s="6">
        <v>3952429</v>
      </c>
      <c r="C89" s="6">
        <v>1346432</v>
      </c>
    </row>
    <row r="111" spans="1:1" x14ac:dyDescent="0.25">
      <c r="A111" s="16" t="s">
        <v>555</v>
      </c>
    </row>
    <row r="113" spans="1:3" ht="60" x14ac:dyDescent="0.25">
      <c r="A113" s="106"/>
      <c r="B113" s="329" t="s">
        <v>505</v>
      </c>
      <c r="C113" s="329" t="s">
        <v>185</v>
      </c>
    </row>
    <row r="114" spans="1:3" x14ac:dyDescent="0.25">
      <c r="A114" s="2" t="s">
        <v>33</v>
      </c>
      <c r="B114" s="8">
        <f t="shared" ref="B114:C118" si="0">(B85-B84)/B84</f>
        <v>-0.64733425269048472</v>
      </c>
      <c r="C114" s="8">
        <f t="shared" si="0"/>
        <v>-0.64138369798591055</v>
      </c>
    </row>
    <row r="115" spans="1:3" x14ac:dyDescent="0.25">
      <c r="A115" s="2" t="s">
        <v>34</v>
      </c>
      <c r="B115" s="8">
        <f t="shared" si="0"/>
        <v>1.3163405470954173</v>
      </c>
      <c r="C115" s="8">
        <f t="shared" si="0"/>
        <v>1.229683748030437</v>
      </c>
    </row>
    <row r="116" spans="1:3" x14ac:dyDescent="0.25">
      <c r="A116" s="2" t="s">
        <v>35</v>
      </c>
      <c r="B116" s="8">
        <f t="shared" si="0"/>
        <v>-0.32315745531453477</v>
      </c>
      <c r="C116" s="8">
        <f t="shared" si="0"/>
        <v>-0.71028744428423807</v>
      </c>
    </row>
    <row r="117" spans="1:3" x14ac:dyDescent="0.25">
      <c r="A117" s="2" t="s">
        <v>36</v>
      </c>
      <c r="B117" s="8">
        <f t="shared" si="0"/>
        <v>-0.13454367543562532</v>
      </c>
      <c r="C117" s="8">
        <f t="shared" si="0"/>
        <v>1.3195788252003986</v>
      </c>
    </row>
    <row r="118" spans="1:3" x14ac:dyDescent="0.25">
      <c r="A118" s="2" t="s">
        <v>37</v>
      </c>
      <c r="B118" s="8">
        <f t="shared" si="0"/>
        <v>-0.31250267437350082</v>
      </c>
      <c r="C118" s="8">
        <f t="shared" si="0"/>
        <v>-0.70085065795072021</v>
      </c>
    </row>
    <row r="141" spans="1:4" x14ac:dyDescent="0.25">
      <c r="A141" s="16" t="s">
        <v>557</v>
      </c>
    </row>
    <row r="143" spans="1:4" x14ac:dyDescent="0.25">
      <c r="A143" s="106"/>
      <c r="B143" s="106" t="s">
        <v>230</v>
      </c>
      <c r="C143" s="106" t="s">
        <v>231</v>
      </c>
      <c r="D143" s="106" t="s">
        <v>232</v>
      </c>
    </row>
    <row r="144" spans="1:4" ht="30" x14ac:dyDescent="0.25">
      <c r="A144" s="12" t="s">
        <v>558</v>
      </c>
      <c r="B144" s="8">
        <v>0.505</v>
      </c>
      <c r="C144" s="8">
        <v>0.19</v>
      </c>
      <c r="D144" s="8">
        <v>0.30499999999999999</v>
      </c>
    </row>
    <row r="145" spans="1:4" ht="45" x14ac:dyDescent="0.25">
      <c r="A145" s="12" t="s">
        <v>559</v>
      </c>
      <c r="B145" s="8">
        <v>0.34200000000000003</v>
      </c>
      <c r="C145" s="8">
        <v>0.43</v>
      </c>
      <c r="D145" s="8">
        <v>0.22800000000000001</v>
      </c>
    </row>
    <row r="146" spans="1:4" ht="45" x14ac:dyDescent="0.25">
      <c r="A146" s="12" t="s">
        <v>560</v>
      </c>
      <c r="B146" s="8">
        <v>0.36499999999999999</v>
      </c>
      <c r="C146" s="8">
        <v>0.51600000000000001</v>
      </c>
      <c r="D146" s="8">
        <v>0.11899999999999999</v>
      </c>
    </row>
    <row r="147" spans="1:4" ht="45" x14ac:dyDescent="0.25">
      <c r="A147" s="12" t="s">
        <v>561</v>
      </c>
      <c r="B147" s="8">
        <v>0.29699999999999999</v>
      </c>
      <c r="C147" s="8">
        <v>0.53500000000000003</v>
      </c>
      <c r="D147" s="8">
        <v>0.16800000000000001</v>
      </c>
    </row>
    <row r="148" spans="1:4" ht="45" x14ac:dyDescent="0.25">
      <c r="A148" s="12" t="s">
        <v>562</v>
      </c>
      <c r="B148" s="8">
        <v>0.32400000000000001</v>
      </c>
      <c r="C148" s="8">
        <v>0.36599999999999999</v>
      </c>
      <c r="D148" s="8">
        <v>0.31</v>
      </c>
    </row>
    <row r="149" spans="1:4" ht="45" x14ac:dyDescent="0.25">
      <c r="A149" s="12" t="s">
        <v>563</v>
      </c>
      <c r="B149" s="8">
        <v>0.22600000000000001</v>
      </c>
      <c r="C149" s="8">
        <v>0.39800000000000002</v>
      </c>
      <c r="D149" s="8">
        <v>0.376</v>
      </c>
    </row>
    <row r="163" spans="1:11" x14ac:dyDescent="0.25">
      <c r="A163" s="374" t="s">
        <v>564</v>
      </c>
      <c r="B163" s="374"/>
      <c r="C163" s="374"/>
      <c r="D163" s="374"/>
      <c r="E163" s="374"/>
      <c r="F163" s="374"/>
      <c r="G163" s="374"/>
      <c r="H163" s="374"/>
      <c r="I163" s="374"/>
      <c r="J163" s="374"/>
      <c r="K163" s="374"/>
    </row>
    <row r="165" spans="1:11" x14ac:dyDescent="0.25">
      <c r="A165" s="377"/>
      <c r="B165" s="378"/>
      <c r="C165" s="106" t="s">
        <v>32</v>
      </c>
      <c r="D165" s="106" t="s">
        <v>33</v>
      </c>
      <c r="E165" s="106" t="s">
        <v>34</v>
      </c>
      <c r="F165" s="106" t="s">
        <v>35</v>
      </c>
      <c r="G165" s="106" t="s">
        <v>36</v>
      </c>
      <c r="H165" s="106" t="s">
        <v>37</v>
      </c>
    </row>
    <row r="166" spans="1:11" x14ac:dyDescent="0.25">
      <c r="A166" s="375" t="s">
        <v>444</v>
      </c>
      <c r="B166" s="375"/>
      <c r="C166" s="2">
        <v>676.2</v>
      </c>
      <c r="D166" s="2">
        <v>296.8</v>
      </c>
      <c r="E166" s="2">
        <v>546.20000000000005</v>
      </c>
      <c r="F166" s="2">
        <v>372.6</v>
      </c>
      <c r="G166" s="2">
        <v>442.7</v>
      </c>
      <c r="H166" s="2">
        <v>264.8</v>
      </c>
    </row>
    <row r="167" spans="1:11" x14ac:dyDescent="0.25">
      <c r="A167" s="375" t="s">
        <v>445</v>
      </c>
      <c r="B167" s="375"/>
      <c r="C167" s="2">
        <v>253.2</v>
      </c>
      <c r="D167" s="2">
        <v>372.5</v>
      </c>
      <c r="E167" s="2">
        <v>772.1</v>
      </c>
      <c r="F167" s="2">
        <v>671.5</v>
      </c>
      <c r="G167" s="2">
        <v>499.6</v>
      </c>
      <c r="H167" s="2">
        <v>465.2</v>
      </c>
    </row>
    <row r="168" spans="1:11" ht="31.5" customHeight="1" x14ac:dyDescent="0.25">
      <c r="A168" s="376" t="s">
        <v>446</v>
      </c>
      <c r="B168" s="376"/>
      <c r="C168" s="2">
        <v>408</v>
      </c>
      <c r="D168" s="2">
        <v>197.7</v>
      </c>
      <c r="E168" s="2">
        <v>178.1</v>
      </c>
      <c r="F168" s="2">
        <v>210.7</v>
      </c>
      <c r="G168" s="2">
        <v>422.1</v>
      </c>
      <c r="H168" s="2">
        <v>440.2</v>
      </c>
    </row>
    <row r="195" spans="1:11" ht="27.75" customHeight="1" x14ac:dyDescent="0.25">
      <c r="A195" s="363" t="s">
        <v>565</v>
      </c>
      <c r="B195" s="363"/>
      <c r="C195" s="363"/>
      <c r="D195" s="363"/>
      <c r="E195" s="363"/>
      <c r="F195" s="363"/>
      <c r="G195" s="363"/>
      <c r="H195" s="363"/>
      <c r="I195" s="363"/>
      <c r="J195" s="363"/>
      <c r="K195" s="363"/>
    </row>
    <row r="197" spans="1:11" x14ac:dyDescent="0.25">
      <c r="A197" s="379" t="s">
        <v>40</v>
      </c>
      <c r="B197" s="373" t="s">
        <v>32</v>
      </c>
      <c r="C197" s="373" t="s">
        <v>33</v>
      </c>
      <c r="D197" s="373" t="s">
        <v>34</v>
      </c>
      <c r="E197" s="373" t="s">
        <v>35</v>
      </c>
      <c r="F197" s="373" t="s">
        <v>36</v>
      </c>
      <c r="G197" s="373" t="s">
        <v>37</v>
      </c>
    </row>
    <row r="198" spans="1:11" x14ac:dyDescent="0.25">
      <c r="A198" s="379"/>
      <c r="B198" s="373"/>
      <c r="C198" s="373"/>
      <c r="D198" s="373"/>
      <c r="E198" s="373"/>
      <c r="F198" s="373"/>
      <c r="G198" s="373"/>
    </row>
    <row r="199" spans="1:11" ht="30" x14ac:dyDescent="0.25">
      <c r="A199" s="12" t="s">
        <v>12</v>
      </c>
      <c r="B199" s="8">
        <v>0.14000000000000001</v>
      </c>
      <c r="C199" s="8">
        <v>0.317</v>
      </c>
      <c r="D199" s="8">
        <v>0.126</v>
      </c>
      <c r="E199" s="8">
        <v>0.113</v>
      </c>
      <c r="F199" s="8">
        <v>6.4000000000000001E-2</v>
      </c>
      <c r="G199" s="8">
        <v>9.8000000000000004E-2</v>
      </c>
    </row>
    <row r="200" spans="1:11" x14ac:dyDescent="0.25">
      <c r="A200" s="12" t="s">
        <v>13</v>
      </c>
      <c r="B200" s="8">
        <v>0.56599999999999995</v>
      </c>
      <c r="C200" s="8">
        <v>0.217</v>
      </c>
      <c r="D200" s="8">
        <v>0.17</v>
      </c>
      <c r="E200" s="8">
        <v>0.193</v>
      </c>
      <c r="F200" s="8">
        <v>0.48799999999999999</v>
      </c>
      <c r="G200" s="8">
        <v>0.501</v>
      </c>
    </row>
    <row r="201" spans="1:11" x14ac:dyDescent="0.25">
      <c r="A201" s="12" t="s">
        <v>14</v>
      </c>
      <c r="B201" s="8">
        <v>4.2000000000000003E-2</v>
      </c>
      <c r="C201" s="8">
        <v>7.0000000000000007E-2</v>
      </c>
      <c r="D201" s="8">
        <v>0.06</v>
      </c>
      <c r="E201" s="8">
        <v>9.0999999999999998E-2</v>
      </c>
      <c r="F201" s="8">
        <v>8.1000000000000003E-2</v>
      </c>
      <c r="G201" s="8">
        <v>8.5000000000000006E-2</v>
      </c>
    </row>
    <row r="202" spans="1:11" ht="30" x14ac:dyDescent="0.25">
      <c r="A202" s="12" t="s">
        <v>15</v>
      </c>
      <c r="B202" s="8">
        <v>0.14499999999999999</v>
      </c>
      <c r="C202" s="8">
        <v>0.189</v>
      </c>
      <c r="D202" s="8">
        <v>0.36899999999999999</v>
      </c>
      <c r="E202" s="8">
        <v>0.16800000000000001</v>
      </c>
      <c r="F202" s="8">
        <v>0.19500000000000001</v>
      </c>
      <c r="G202" s="8">
        <v>9.0999999999999998E-2</v>
      </c>
    </row>
    <row r="203" spans="1:11" ht="30" x14ac:dyDescent="0.25">
      <c r="A203" s="12" t="s">
        <v>16</v>
      </c>
      <c r="B203" s="8">
        <v>5.2999999999999999E-2</v>
      </c>
      <c r="C203" s="8">
        <v>0.109</v>
      </c>
      <c r="D203" s="8">
        <v>6.9000000000000006E-2</v>
      </c>
      <c r="E203" s="8">
        <v>0.312</v>
      </c>
      <c r="F203" s="8">
        <v>7.3999999999999996E-2</v>
      </c>
      <c r="G203" s="8">
        <v>0.13600000000000001</v>
      </c>
    </row>
    <row r="204" spans="1:11" ht="30" x14ac:dyDescent="0.25">
      <c r="A204" s="12" t="s">
        <v>17</v>
      </c>
      <c r="B204" s="8">
        <v>0.01</v>
      </c>
      <c r="C204" s="8">
        <v>1.9E-2</v>
      </c>
      <c r="D204" s="8">
        <v>8.0000000000000002E-3</v>
      </c>
      <c r="E204" s="8">
        <v>1.4999999999999999E-2</v>
      </c>
      <c r="F204" s="8">
        <v>8.0000000000000002E-3</v>
      </c>
      <c r="G204" s="8">
        <v>6.0000000000000001E-3</v>
      </c>
    </row>
    <row r="205" spans="1:11" x14ac:dyDescent="0.25">
      <c r="A205" s="12" t="s">
        <v>18</v>
      </c>
      <c r="B205" s="8">
        <v>3.7999999999999999E-2</v>
      </c>
      <c r="C205" s="8">
        <v>6.9000000000000006E-2</v>
      </c>
      <c r="D205" s="8">
        <v>0.13100000000000001</v>
      </c>
      <c r="E205" s="8">
        <v>0.09</v>
      </c>
      <c r="F205" s="8">
        <v>5.6000000000000001E-2</v>
      </c>
      <c r="G205" s="8">
        <v>4.9000000000000002E-2</v>
      </c>
    </row>
    <row r="206" spans="1:11" x14ac:dyDescent="0.25">
      <c r="A206" s="12" t="s">
        <v>19</v>
      </c>
      <c r="B206" s="8">
        <v>6.0000000000000001E-3</v>
      </c>
      <c r="C206" s="8">
        <v>0.01</v>
      </c>
      <c r="D206" s="8">
        <v>6.7000000000000004E-2</v>
      </c>
      <c r="E206" s="8">
        <v>1.7999999999999999E-2</v>
      </c>
      <c r="F206" s="8">
        <v>3.4000000000000002E-2</v>
      </c>
      <c r="G206" s="8">
        <v>3.4000000000000002E-2</v>
      </c>
    </row>
    <row r="207" spans="1:11" x14ac:dyDescent="0.25">
      <c r="A207" s="335" t="s">
        <v>20</v>
      </c>
      <c r="B207" s="336">
        <f t="shared" ref="B207:G207" si="1">SUM(B199:B206)</f>
        <v>1</v>
      </c>
      <c r="C207" s="336">
        <f t="shared" si="1"/>
        <v>1.0000000000000002</v>
      </c>
      <c r="D207" s="336">
        <f t="shared" si="1"/>
        <v>1</v>
      </c>
      <c r="E207" s="336">
        <f t="shared" si="1"/>
        <v>1</v>
      </c>
      <c r="F207" s="336">
        <f t="shared" si="1"/>
        <v>1</v>
      </c>
      <c r="G207" s="336">
        <f t="shared" si="1"/>
        <v>1</v>
      </c>
    </row>
    <row r="208" spans="1:11" ht="45" x14ac:dyDescent="0.25">
      <c r="A208" s="329" t="s">
        <v>566</v>
      </c>
      <c r="B208" s="337">
        <v>1337.7</v>
      </c>
      <c r="C208" s="337">
        <v>867.2</v>
      </c>
      <c r="D208" s="337">
        <v>1496.7</v>
      </c>
      <c r="E208" s="337">
        <v>1254.9000000000001</v>
      </c>
      <c r="F208" s="337">
        <v>1364.4</v>
      </c>
      <c r="G208" s="337">
        <v>1170.2</v>
      </c>
    </row>
  </sheetData>
  <mergeCells count="13">
    <mergeCell ref="F197:F198"/>
    <mergeCell ref="G197:G198"/>
    <mergeCell ref="A195:K195"/>
    <mergeCell ref="A163:K163"/>
    <mergeCell ref="A166:B166"/>
    <mergeCell ref="A167:B167"/>
    <mergeCell ref="A168:B168"/>
    <mergeCell ref="A165:B165"/>
    <mergeCell ref="A197:A198"/>
    <mergeCell ref="B197:B198"/>
    <mergeCell ref="C197:C198"/>
    <mergeCell ref="D197:D198"/>
    <mergeCell ref="E197:E198"/>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workbookViewId="0">
      <selection activeCell="Y26" sqref="Y26"/>
    </sheetView>
  </sheetViews>
  <sheetFormatPr defaultRowHeight="15" x14ac:dyDescent="0.25"/>
  <cols>
    <col min="1" max="1" width="10.28515625" customWidth="1"/>
    <col min="2" max="2" width="5.5703125" customWidth="1"/>
    <col min="3" max="3" width="5.42578125" customWidth="1"/>
    <col min="4" max="4" width="6.140625" customWidth="1"/>
    <col min="5" max="5" width="9.5703125" customWidth="1"/>
    <col min="6" max="7" width="5.7109375" customWidth="1"/>
    <col min="8" max="8" width="7.140625" customWidth="1"/>
    <col min="9" max="9" width="10.85546875" bestFit="1" customWidth="1"/>
    <col min="10" max="12" width="6.28515625" customWidth="1"/>
    <col min="13" max="13" width="9.85546875" bestFit="1" customWidth="1"/>
    <col min="14" max="16" width="6" customWidth="1"/>
    <col min="17" max="17" width="10.85546875" bestFit="1" customWidth="1"/>
    <col min="18" max="19" width="6.42578125" customWidth="1"/>
    <col min="20" max="20" width="6" customWidth="1"/>
    <col min="21" max="21" width="10.85546875" bestFit="1" customWidth="1"/>
    <col min="22" max="23" width="6.140625" customWidth="1"/>
    <col min="24" max="24" width="5.7109375" customWidth="1"/>
    <col min="26" max="27" width="5.85546875" customWidth="1"/>
    <col min="28" max="28" width="6" customWidth="1"/>
    <col min="29" max="29" width="10.85546875" bestFit="1" customWidth="1"/>
    <col min="30" max="31" width="5.5703125" customWidth="1"/>
    <col min="32" max="32" width="5.85546875" customWidth="1"/>
    <col min="33" max="33" width="9.85546875" bestFit="1" customWidth="1"/>
    <col min="34" max="34" width="7.85546875" bestFit="1" customWidth="1"/>
    <col min="35" max="35" width="6.140625" customWidth="1"/>
    <col min="36" max="36" width="8.85546875" bestFit="1" customWidth="1"/>
    <col min="37" max="37" width="12.5703125" bestFit="1" customWidth="1"/>
    <col min="39" max="39" width="10.5703125" bestFit="1" customWidth="1"/>
  </cols>
  <sheetData>
    <row r="1" spans="1:39" x14ac:dyDescent="0.25">
      <c r="A1" s="23" t="s">
        <v>602</v>
      </c>
    </row>
    <row r="2" spans="1:39" ht="15" customHeight="1" x14ac:dyDescent="0.25"/>
    <row r="3" spans="1:39" ht="52.5" customHeight="1" x14ac:dyDescent="0.25">
      <c r="A3" s="384" t="s">
        <v>53</v>
      </c>
      <c r="B3" s="385" t="s">
        <v>62</v>
      </c>
      <c r="C3" s="385"/>
      <c r="D3" s="385"/>
      <c r="E3" s="386"/>
      <c r="F3" s="387" t="s">
        <v>64</v>
      </c>
      <c r="G3" s="388"/>
      <c r="H3" s="385"/>
      <c r="I3" s="389"/>
      <c r="J3" s="388" t="s">
        <v>66</v>
      </c>
      <c r="K3" s="388"/>
      <c r="L3" s="385"/>
      <c r="M3" s="386"/>
      <c r="N3" s="387" t="s">
        <v>63</v>
      </c>
      <c r="O3" s="388"/>
      <c r="P3" s="385"/>
      <c r="Q3" s="389"/>
      <c r="R3" s="388" t="s">
        <v>215</v>
      </c>
      <c r="S3" s="388"/>
      <c r="T3" s="385"/>
      <c r="U3" s="386"/>
      <c r="V3" s="390" t="s">
        <v>216</v>
      </c>
      <c r="W3" s="391"/>
      <c r="X3" s="384"/>
      <c r="Y3" s="392"/>
      <c r="Z3" s="388" t="s">
        <v>217</v>
      </c>
      <c r="AA3" s="388"/>
      <c r="AB3" s="385"/>
      <c r="AC3" s="386"/>
      <c r="AD3" s="390" t="s">
        <v>218</v>
      </c>
      <c r="AE3" s="391"/>
      <c r="AF3" s="384"/>
      <c r="AG3" s="395"/>
      <c r="AH3" s="393" t="s">
        <v>11</v>
      </c>
      <c r="AI3" s="394"/>
      <c r="AJ3" s="394"/>
      <c r="AK3" s="391"/>
      <c r="AL3" s="382" t="s">
        <v>185</v>
      </c>
    </row>
    <row r="4" spans="1:39" ht="195" x14ac:dyDescent="0.25">
      <c r="A4" s="384"/>
      <c r="B4" s="68" t="s">
        <v>65</v>
      </c>
      <c r="C4" s="68" t="s">
        <v>5</v>
      </c>
      <c r="D4" s="68" t="s">
        <v>228</v>
      </c>
      <c r="E4" s="69" t="s">
        <v>61</v>
      </c>
      <c r="F4" s="67" t="s">
        <v>65</v>
      </c>
      <c r="G4" s="68" t="s">
        <v>5</v>
      </c>
      <c r="H4" s="68" t="s">
        <v>261</v>
      </c>
      <c r="I4" s="90" t="s">
        <v>61</v>
      </c>
      <c r="J4" s="66" t="s">
        <v>65</v>
      </c>
      <c r="K4" s="68" t="s">
        <v>5</v>
      </c>
      <c r="L4" s="68" t="s">
        <v>228</v>
      </c>
      <c r="M4" s="69" t="s">
        <v>61</v>
      </c>
      <c r="N4" s="67" t="s">
        <v>65</v>
      </c>
      <c r="O4" s="68" t="s">
        <v>5</v>
      </c>
      <c r="P4" s="68" t="s">
        <v>228</v>
      </c>
      <c r="Q4" s="90" t="s">
        <v>61</v>
      </c>
      <c r="R4" s="66" t="s">
        <v>65</v>
      </c>
      <c r="S4" s="68" t="s">
        <v>5</v>
      </c>
      <c r="T4" s="68" t="s">
        <v>228</v>
      </c>
      <c r="U4" s="69" t="s">
        <v>61</v>
      </c>
      <c r="V4" s="67" t="s">
        <v>65</v>
      </c>
      <c r="W4" s="68" t="s">
        <v>5</v>
      </c>
      <c r="X4" s="68" t="s">
        <v>228</v>
      </c>
      <c r="Y4" s="90" t="s">
        <v>61</v>
      </c>
      <c r="Z4" s="66" t="s">
        <v>65</v>
      </c>
      <c r="AA4" s="68" t="s">
        <v>5</v>
      </c>
      <c r="AB4" s="68" t="s">
        <v>228</v>
      </c>
      <c r="AC4" s="69" t="s">
        <v>61</v>
      </c>
      <c r="AD4" s="67" t="s">
        <v>65</v>
      </c>
      <c r="AE4" s="68" t="s">
        <v>5</v>
      </c>
      <c r="AF4" s="68" t="s">
        <v>228</v>
      </c>
      <c r="AG4" s="69" t="s">
        <v>61</v>
      </c>
      <c r="AH4" s="93" t="s">
        <v>65</v>
      </c>
      <c r="AI4" s="68" t="s">
        <v>5</v>
      </c>
      <c r="AJ4" s="68" t="s">
        <v>229</v>
      </c>
      <c r="AK4" s="68" t="s">
        <v>61</v>
      </c>
      <c r="AL4" s="383"/>
    </row>
    <row r="5" spans="1:39" x14ac:dyDescent="0.25">
      <c r="A5" s="123">
        <v>2012</v>
      </c>
      <c r="B5" s="4"/>
      <c r="C5" s="4">
        <f>C7+C8+C9</f>
        <v>16</v>
      </c>
      <c r="D5" s="4">
        <v>18</v>
      </c>
      <c r="E5" s="95">
        <f>E7+E8+E9</f>
        <v>54934634</v>
      </c>
      <c r="F5" s="96"/>
      <c r="G5" s="97">
        <f>G7+G8+G9</f>
        <v>33</v>
      </c>
      <c r="H5" s="4">
        <v>50</v>
      </c>
      <c r="I5" s="98">
        <f>I7+I8+I9</f>
        <v>152951301</v>
      </c>
      <c r="J5" s="97"/>
      <c r="K5" s="97">
        <f>K7+K8+K9</f>
        <v>4</v>
      </c>
      <c r="L5" s="4">
        <v>4</v>
      </c>
      <c r="M5" s="95">
        <f>M7+M8+M9</f>
        <v>4694432</v>
      </c>
      <c r="N5" s="96"/>
      <c r="O5" s="97">
        <f>O7+O8+O9</f>
        <v>21</v>
      </c>
      <c r="P5" s="4">
        <v>35</v>
      </c>
      <c r="Q5" s="98">
        <f>Q7+Q8+Q9</f>
        <v>507330606</v>
      </c>
      <c r="R5" s="97"/>
      <c r="S5" s="97">
        <f>S7+S8+S9</f>
        <v>13</v>
      </c>
      <c r="T5" s="4">
        <v>26</v>
      </c>
      <c r="U5" s="95">
        <f>U7+U8+U9</f>
        <v>38396754</v>
      </c>
      <c r="V5" s="96"/>
      <c r="W5" s="97">
        <f>W7+W8+W9</f>
        <v>1</v>
      </c>
      <c r="X5" s="4">
        <v>1</v>
      </c>
      <c r="Y5" s="98">
        <f>Y7+Y8+Y9</f>
        <v>706150</v>
      </c>
      <c r="Z5" s="97"/>
      <c r="AA5" s="97">
        <f>AA7+AA8+AA9</f>
        <v>8</v>
      </c>
      <c r="AB5" s="4">
        <v>8</v>
      </c>
      <c r="AC5" s="95">
        <f>AC7+AC8+AC9</f>
        <v>147091111</v>
      </c>
      <c r="AD5" s="96"/>
      <c r="AE5" s="97">
        <f>AE7+AE8+AE9</f>
        <v>5</v>
      </c>
      <c r="AF5" s="4">
        <v>6</v>
      </c>
      <c r="AG5" s="95">
        <f>AG7+AG8+AG9</f>
        <v>85141479</v>
      </c>
      <c r="AH5" s="115" t="s">
        <v>608</v>
      </c>
      <c r="AI5" s="97">
        <f>AI7+AI8+AI9</f>
        <v>101</v>
      </c>
      <c r="AJ5" s="4" t="s">
        <v>607</v>
      </c>
      <c r="AK5" s="116">
        <f>AK7+AK8+AK9</f>
        <v>991246467</v>
      </c>
      <c r="AL5" s="116">
        <f>AK5/148</f>
        <v>6697611.2635135138</v>
      </c>
    </row>
    <row r="6" spans="1:39" x14ac:dyDescent="0.25">
      <c r="A6" s="130" t="s">
        <v>204</v>
      </c>
      <c r="B6" s="70"/>
      <c r="C6" s="70"/>
      <c r="D6" s="70"/>
      <c r="E6" s="124"/>
      <c r="F6" s="125"/>
      <c r="G6" s="126"/>
      <c r="H6" s="70"/>
      <c r="I6" s="127"/>
      <c r="J6" s="126"/>
      <c r="K6" s="126"/>
      <c r="L6" s="70"/>
      <c r="M6" s="124"/>
      <c r="N6" s="125"/>
      <c r="O6" s="126"/>
      <c r="P6" s="70"/>
      <c r="Q6" s="127"/>
      <c r="R6" s="126"/>
      <c r="S6" s="126"/>
      <c r="T6" s="70"/>
      <c r="U6" s="124"/>
      <c r="V6" s="125"/>
      <c r="W6" s="126"/>
      <c r="X6" s="70"/>
      <c r="Y6" s="127"/>
      <c r="Z6" s="126"/>
      <c r="AA6" s="126"/>
      <c r="AB6" s="70"/>
      <c r="AC6" s="124"/>
      <c r="AD6" s="125"/>
      <c r="AE6" s="126"/>
      <c r="AF6" s="70"/>
      <c r="AG6" s="124"/>
      <c r="AH6" s="128"/>
      <c r="AI6" s="126"/>
      <c r="AJ6" s="70"/>
      <c r="AK6" s="129"/>
      <c r="AL6" s="129"/>
    </row>
    <row r="7" spans="1:39" x14ac:dyDescent="0.25">
      <c r="A7" s="104" t="s">
        <v>230</v>
      </c>
      <c r="B7" s="70"/>
      <c r="C7" s="71">
        <v>1</v>
      </c>
      <c r="D7" s="2"/>
      <c r="E7" s="25">
        <v>9537725</v>
      </c>
      <c r="F7" s="125"/>
      <c r="G7" s="89">
        <v>4</v>
      </c>
      <c r="H7" s="2"/>
      <c r="I7" s="91">
        <v>70800518</v>
      </c>
      <c r="J7" s="126"/>
      <c r="K7" s="89">
        <v>0</v>
      </c>
      <c r="L7" s="2"/>
      <c r="M7" s="25">
        <v>0</v>
      </c>
      <c r="N7" s="125"/>
      <c r="O7" s="89">
        <v>0</v>
      </c>
      <c r="P7" s="2"/>
      <c r="Q7" s="91">
        <v>0</v>
      </c>
      <c r="R7" s="126"/>
      <c r="S7" s="34">
        <v>2</v>
      </c>
      <c r="T7" s="2"/>
      <c r="U7" s="25">
        <v>17038496</v>
      </c>
      <c r="V7" s="125"/>
      <c r="W7" s="34">
        <v>0</v>
      </c>
      <c r="X7" s="2"/>
      <c r="Y7" s="91">
        <v>0</v>
      </c>
      <c r="Z7" s="126"/>
      <c r="AA7" s="34">
        <v>2</v>
      </c>
      <c r="AB7" s="2"/>
      <c r="AC7" s="25">
        <v>139741830</v>
      </c>
      <c r="AD7" s="125"/>
      <c r="AE7" s="34">
        <v>1</v>
      </c>
      <c r="AF7" s="2"/>
      <c r="AG7" s="25">
        <v>79487895</v>
      </c>
      <c r="AH7" s="128"/>
      <c r="AI7" s="34">
        <v>10</v>
      </c>
      <c r="AJ7" s="2">
        <v>12</v>
      </c>
      <c r="AK7" s="6">
        <v>316606464</v>
      </c>
      <c r="AL7" s="6"/>
    </row>
    <row r="8" spans="1:39" x14ac:dyDescent="0.25">
      <c r="A8" s="104" t="s">
        <v>231</v>
      </c>
      <c r="B8" s="70"/>
      <c r="C8" s="71">
        <v>11</v>
      </c>
      <c r="D8" s="2"/>
      <c r="E8" s="25">
        <v>28459551</v>
      </c>
      <c r="F8" s="125"/>
      <c r="G8" s="89">
        <v>21</v>
      </c>
      <c r="H8" s="2"/>
      <c r="I8" s="91">
        <v>68460279</v>
      </c>
      <c r="J8" s="126"/>
      <c r="K8" s="89">
        <v>3</v>
      </c>
      <c r="L8" s="2"/>
      <c r="M8" s="25">
        <v>2935441</v>
      </c>
      <c r="N8" s="125"/>
      <c r="O8" s="89">
        <v>18</v>
      </c>
      <c r="P8" s="2"/>
      <c r="Q8" s="91">
        <v>503853073</v>
      </c>
      <c r="R8" s="126"/>
      <c r="S8" s="34">
        <v>10</v>
      </c>
      <c r="T8" s="2"/>
      <c r="U8" s="25">
        <v>20924999</v>
      </c>
      <c r="V8" s="125"/>
      <c r="W8" s="34">
        <v>1</v>
      </c>
      <c r="X8" s="2"/>
      <c r="Y8" s="91">
        <v>706150</v>
      </c>
      <c r="Z8" s="126"/>
      <c r="AA8" s="34">
        <v>3</v>
      </c>
      <c r="AB8" s="2"/>
      <c r="AC8" s="25">
        <v>5129611</v>
      </c>
      <c r="AD8" s="125"/>
      <c r="AE8" s="34">
        <v>3</v>
      </c>
      <c r="AF8" s="2"/>
      <c r="AG8" s="25">
        <v>4335844</v>
      </c>
      <c r="AH8" s="128"/>
      <c r="AI8" s="34">
        <v>70</v>
      </c>
      <c r="AJ8" s="2">
        <v>111</v>
      </c>
      <c r="AK8" s="6">
        <v>634804948</v>
      </c>
      <c r="AL8" s="6"/>
    </row>
    <row r="9" spans="1:39" x14ac:dyDescent="0.25">
      <c r="A9" s="104" t="s">
        <v>232</v>
      </c>
      <c r="B9" s="70"/>
      <c r="C9" s="71">
        <v>4</v>
      </c>
      <c r="D9" s="2"/>
      <c r="E9" s="25">
        <v>16937358</v>
      </c>
      <c r="F9" s="125"/>
      <c r="G9" s="89">
        <v>8</v>
      </c>
      <c r="H9" s="2"/>
      <c r="I9" s="91">
        <v>13690504</v>
      </c>
      <c r="J9" s="126"/>
      <c r="K9" s="89">
        <v>1</v>
      </c>
      <c r="L9" s="2"/>
      <c r="M9" s="25">
        <v>1758991</v>
      </c>
      <c r="N9" s="125"/>
      <c r="O9" s="89">
        <v>3</v>
      </c>
      <c r="P9" s="2"/>
      <c r="Q9" s="91">
        <v>3477533</v>
      </c>
      <c r="R9" s="126"/>
      <c r="S9" s="34">
        <v>1</v>
      </c>
      <c r="T9" s="2"/>
      <c r="U9" s="25">
        <v>433259</v>
      </c>
      <c r="V9" s="125"/>
      <c r="W9" s="34">
        <v>0</v>
      </c>
      <c r="X9" s="2"/>
      <c r="Y9" s="91">
        <v>0</v>
      </c>
      <c r="Z9" s="126"/>
      <c r="AA9" s="34">
        <v>3</v>
      </c>
      <c r="AB9" s="2"/>
      <c r="AC9" s="25">
        <v>2219670</v>
      </c>
      <c r="AD9" s="125"/>
      <c r="AE9" s="34">
        <v>1</v>
      </c>
      <c r="AF9" s="2"/>
      <c r="AG9" s="25">
        <v>1317740</v>
      </c>
      <c r="AH9" s="128"/>
      <c r="AI9" s="34">
        <v>21</v>
      </c>
      <c r="AJ9" s="2">
        <v>25</v>
      </c>
      <c r="AK9" s="6">
        <v>39835055</v>
      </c>
      <c r="AL9" s="6"/>
    </row>
    <row r="10" spans="1:39" x14ac:dyDescent="0.25">
      <c r="A10" s="123">
        <v>2013</v>
      </c>
      <c r="B10" s="4"/>
      <c r="C10" s="4">
        <f>C12+C13+C14</f>
        <v>9</v>
      </c>
      <c r="D10" s="4">
        <v>32</v>
      </c>
      <c r="E10" s="95">
        <f>E12+E13+E14</f>
        <v>31960730</v>
      </c>
      <c r="F10" s="96"/>
      <c r="G10" s="97">
        <f>G12+G13+G14</f>
        <v>38</v>
      </c>
      <c r="H10" s="4">
        <v>225</v>
      </c>
      <c r="I10" s="98">
        <f>I12+I13+I14</f>
        <v>140674296</v>
      </c>
      <c r="J10" s="97"/>
      <c r="K10" s="97">
        <f>K12+K13+K14</f>
        <v>6</v>
      </c>
      <c r="L10" s="4">
        <v>7</v>
      </c>
      <c r="M10" s="95">
        <f>M12+M13+M14</f>
        <v>17730460</v>
      </c>
      <c r="N10" s="96"/>
      <c r="O10" s="97">
        <f>O12+O13+O14</f>
        <v>28</v>
      </c>
      <c r="P10" s="4">
        <v>52</v>
      </c>
      <c r="Q10" s="98">
        <f>Q12+Q13+Q14</f>
        <v>148215536</v>
      </c>
      <c r="R10" s="97"/>
      <c r="S10" s="97">
        <f>S12+S13+S14</f>
        <v>17</v>
      </c>
      <c r="T10" s="4">
        <v>49</v>
      </c>
      <c r="U10" s="95">
        <f>U12+U13+U14</f>
        <v>325883095</v>
      </c>
      <c r="V10" s="96"/>
      <c r="W10" s="97">
        <f>W12+W13+W14</f>
        <v>2</v>
      </c>
      <c r="X10" s="4">
        <v>2</v>
      </c>
      <c r="Y10" s="98">
        <f>Y12+Y13+Y14</f>
        <v>8821805</v>
      </c>
      <c r="Z10" s="97"/>
      <c r="AA10" s="97">
        <f>AA12+AA13+AA14</f>
        <v>9</v>
      </c>
      <c r="AB10" s="4">
        <v>9</v>
      </c>
      <c r="AC10" s="95">
        <f>AC12+AC13+AC14</f>
        <v>55567252</v>
      </c>
      <c r="AD10" s="96"/>
      <c r="AE10" s="97">
        <f>AE12+AE13+AE14</f>
        <v>2</v>
      </c>
      <c r="AF10" s="4">
        <v>4</v>
      </c>
      <c r="AG10" s="95">
        <f>AG12+AG13+AG14</f>
        <v>8492021</v>
      </c>
      <c r="AH10" s="115" t="s">
        <v>604</v>
      </c>
      <c r="AI10" s="97">
        <v>111</v>
      </c>
      <c r="AJ10" s="4" t="s">
        <v>603</v>
      </c>
      <c r="AK10" s="116">
        <f>AK12+AK13+AK14</f>
        <v>737345195</v>
      </c>
      <c r="AL10" s="116">
        <f>AK10/380</f>
        <v>1940382.0921052631</v>
      </c>
    </row>
    <row r="11" spans="1:39" x14ac:dyDescent="0.25">
      <c r="A11" s="109" t="s">
        <v>204</v>
      </c>
      <c r="B11" s="106"/>
      <c r="C11" s="106"/>
      <c r="D11" s="106"/>
      <c r="E11" s="110"/>
      <c r="F11" s="107"/>
      <c r="G11" s="108"/>
      <c r="H11" s="106"/>
      <c r="I11" s="111"/>
      <c r="J11" s="108"/>
      <c r="K11" s="108"/>
      <c r="L11" s="106"/>
      <c r="M11" s="110"/>
      <c r="N11" s="107"/>
      <c r="O11" s="108"/>
      <c r="P11" s="106"/>
      <c r="Q11" s="111"/>
      <c r="R11" s="108"/>
      <c r="S11" s="108"/>
      <c r="T11" s="106"/>
      <c r="U11" s="110"/>
      <c r="V11" s="107"/>
      <c r="W11" s="108"/>
      <c r="X11" s="106"/>
      <c r="Y11" s="111"/>
      <c r="Z11" s="108"/>
      <c r="AA11" s="108"/>
      <c r="AB11" s="106"/>
      <c r="AC11" s="110"/>
      <c r="AD11" s="107"/>
      <c r="AE11" s="108"/>
      <c r="AF11" s="106"/>
      <c r="AG11" s="110"/>
      <c r="AH11" s="112"/>
      <c r="AI11" s="108"/>
      <c r="AJ11" s="106"/>
      <c r="AK11" s="113"/>
      <c r="AL11" s="113"/>
    </row>
    <row r="12" spans="1:39" x14ac:dyDescent="0.25">
      <c r="A12" s="104" t="s">
        <v>230</v>
      </c>
      <c r="B12" s="106"/>
      <c r="C12" s="71">
        <v>1</v>
      </c>
      <c r="D12" s="2"/>
      <c r="E12" s="25">
        <v>12905426</v>
      </c>
      <c r="F12" s="107"/>
      <c r="G12" s="89">
        <v>1</v>
      </c>
      <c r="H12" s="2"/>
      <c r="I12" s="91">
        <v>5893660</v>
      </c>
      <c r="J12" s="108"/>
      <c r="K12" s="89">
        <v>1</v>
      </c>
      <c r="L12" s="2"/>
      <c r="M12" s="25">
        <v>13267177</v>
      </c>
      <c r="N12" s="107"/>
      <c r="O12" s="89">
        <v>2</v>
      </c>
      <c r="P12" s="2"/>
      <c r="Q12" s="91">
        <v>54253008</v>
      </c>
      <c r="R12" s="108"/>
      <c r="S12" s="34">
        <v>0</v>
      </c>
      <c r="T12" s="2"/>
      <c r="U12" s="25">
        <v>0</v>
      </c>
      <c r="V12" s="107"/>
      <c r="W12" s="34">
        <v>0</v>
      </c>
      <c r="X12" s="2"/>
      <c r="Y12" s="91">
        <v>0</v>
      </c>
      <c r="Z12" s="108"/>
      <c r="AA12" s="34">
        <v>3</v>
      </c>
      <c r="AB12" s="2"/>
      <c r="AC12" s="25">
        <v>44466104</v>
      </c>
      <c r="AD12" s="107"/>
      <c r="AE12" s="34">
        <v>0</v>
      </c>
      <c r="AF12" s="2"/>
      <c r="AG12" s="25">
        <v>0</v>
      </c>
      <c r="AH12" s="112"/>
      <c r="AI12" s="34">
        <v>8</v>
      </c>
      <c r="AJ12" s="2">
        <v>9</v>
      </c>
      <c r="AK12" s="6">
        <v>130785375</v>
      </c>
      <c r="AL12" s="6"/>
    </row>
    <row r="13" spans="1:39" x14ac:dyDescent="0.25">
      <c r="A13" s="104" t="s">
        <v>231</v>
      </c>
      <c r="B13" s="106"/>
      <c r="C13" s="71">
        <v>6</v>
      </c>
      <c r="D13" s="2"/>
      <c r="E13" s="25">
        <v>13151928</v>
      </c>
      <c r="F13" s="107"/>
      <c r="G13" s="89">
        <v>25</v>
      </c>
      <c r="H13" s="2"/>
      <c r="I13" s="91">
        <v>109562935</v>
      </c>
      <c r="J13" s="108"/>
      <c r="K13" s="89">
        <v>5</v>
      </c>
      <c r="L13" s="2"/>
      <c r="M13" s="25">
        <v>4463283</v>
      </c>
      <c r="N13" s="107"/>
      <c r="O13" s="89">
        <v>19</v>
      </c>
      <c r="P13" s="2"/>
      <c r="Q13" s="91">
        <v>83838350</v>
      </c>
      <c r="R13" s="108"/>
      <c r="S13" s="34">
        <v>16</v>
      </c>
      <c r="T13" s="2"/>
      <c r="U13" s="25">
        <v>290311300</v>
      </c>
      <c r="V13" s="107"/>
      <c r="W13" s="34">
        <v>1</v>
      </c>
      <c r="X13" s="2"/>
      <c r="Y13" s="91">
        <v>6972072</v>
      </c>
      <c r="Z13" s="108"/>
      <c r="AA13" s="34">
        <v>2</v>
      </c>
      <c r="AB13" s="2"/>
      <c r="AC13" s="25">
        <v>2781599</v>
      </c>
      <c r="AD13" s="107"/>
      <c r="AE13" s="34">
        <v>1</v>
      </c>
      <c r="AF13" s="2"/>
      <c r="AG13" s="25">
        <v>6500000</v>
      </c>
      <c r="AH13" s="112"/>
      <c r="AI13" s="34">
        <v>75</v>
      </c>
      <c r="AJ13" s="2">
        <v>178</v>
      </c>
      <c r="AK13" s="6">
        <v>517581468</v>
      </c>
      <c r="AL13" s="6"/>
    </row>
    <row r="14" spans="1:39" x14ac:dyDescent="0.25">
      <c r="A14" s="104" t="s">
        <v>232</v>
      </c>
      <c r="B14" s="106"/>
      <c r="C14" s="71">
        <v>2</v>
      </c>
      <c r="D14" s="2"/>
      <c r="E14" s="25">
        <v>5903376</v>
      </c>
      <c r="F14" s="107"/>
      <c r="G14" s="89">
        <v>12</v>
      </c>
      <c r="H14" s="2"/>
      <c r="I14" s="91">
        <v>25217701</v>
      </c>
      <c r="J14" s="108"/>
      <c r="K14" s="89">
        <v>0</v>
      </c>
      <c r="L14" s="2"/>
      <c r="M14" s="25">
        <v>0</v>
      </c>
      <c r="N14" s="107"/>
      <c r="O14" s="89">
        <v>7</v>
      </c>
      <c r="P14" s="2"/>
      <c r="Q14" s="91">
        <v>10124178</v>
      </c>
      <c r="R14" s="108"/>
      <c r="S14" s="34">
        <v>1</v>
      </c>
      <c r="T14" s="2"/>
      <c r="U14" s="25">
        <v>35571795</v>
      </c>
      <c r="V14" s="107"/>
      <c r="W14" s="34">
        <v>1</v>
      </c>
      <c r="X14" s="2"/>
      <c r="Y14" s="91">
        <v>1849733</v>
      </c>
      <c r="Z14" s="108"/>
      <c r="AA14" s="34">
        <v>4</v>
      </c>
      <c r="AB14" s="2"/>
      <c r="AC14" s="25">
        <v>8319549</v>
      </c>
      <c r="AD14" s="107"/>
      <c r="AE14" s="34">
        <v>1</v>
      </c>
      <c r="AF14" s="2"/>
      <c r="AG14" s="25">
        <v>1992021</v>
      </c>
      <c r="AH14" s="112"/>
      <c r="AI14" s="34">
        <v>28</v>
      </c>
      <c r="AJ14" s="2">
        <v>193</v>
      </c>
      <c r="AK14" s="6">
        <v>88978352</v>
      </c>
      <c r="AL14" s="6"/>
    </row>
    <row r="15" spans="1:39" x14ac:dyDescent="0.25">
      <c r="A15" s="114">
        <v>2014</v>
      </c>
      <c r="B15" s="4">
        <v>2</v>
      </c>
      <c r="C15" s="4">
        <v>3</v>
      </c>
      <c r="D15" s="4" t="s">
        <v>248</v>
      </c>
      <c r="E15" s="95">
        <v>16314757</v>
      </c>
      <c r="F15" s="96">
        <v>4</v>
      </c>
      <c r="G15" s="97">
        <v>56</v>
      </c>
      <c r="H15" s="4" t="s">
        <v>249</v>
      </c>
      <c r="I15" s="98">
        <v>343280207</v>
      </c>
      <c r="J15" s="97">
        <v>4</v>
      </c>
      <c r="K15" s="97">
        <v>8</v>
      </c>
      <c r="L15" s="4" t="s">
        <v>250</v>
      </c>
      <c r="M15" s="95">
        <v>27381239</v>
      </c>
      <c r="N15" s="96">
        <v>4</v>
      </c>
      <c r="O15" s="97">
        <v>27</v>
      </c>
      <c r="P15" s="4" t="s">
        <v>251</v>
      </c>
      <c r="Q15" s="98">
        <v>189824487</v>
      </c>
      <c r="R15" s="97">
        <v>8</v>
      </c>
      <c r="S15" s="97">
        <v>13</v>
      </c>
      <c r="T15" s="4" t="s">
        <v>252</v>
      </c>
      <c r="U15" s="95">
        <v>41599742</v>
      </c>
      <c r="V15" s="96">
        <v>1</v>
      </c>
      <c r="W15" s="97">
        <v>1</v>
      </c>
      <c r="X15" s="4" t="s">
        <v>224</v>
      </c>
      <c r="Y15" s="98">
        <v>1110000</v>
      </c>
      <c r="Z15" s="97">
        <v>3</v>
      </c>
      <c r="AA15" s="97">
        <v>7</v>
      </c>
      <c r="AB15" s="4" t="s">
        <v>253</v>
      </c>
      <c r="AC15" s="95">
        <v>28947674</v>
      </c>
      <c r="AD15" s="96">
        <v>2</v>
      </c>
      <c r="AE15" s="97">
        <v>4</v>
      </c>
      <c r="AF15" s="4" t="s">
        <v>241</v>
      </c>
      <c r="AG15" s="95">
        <v>35674041</v>
      </c>
      <c r="AH15" s="115" t="s">
        <v>605</v>
      </c>
      <c r="AI15" s="97">
        <v>119</v>
      </c>
      <c r="AJ15" s="4" t="s">
        <v>254</v>
      </c>
      <c r="AK15" s="116">
        <v>684132147</v>
      </c>
      <c r="AL15" s="95">
        <f>AK15/152</f>
        <v>4500869.3881578948</v>
      </c>
      <c r="AM15" s="131"/>
    </row>
    <row r="16" spans="1:39" x14ac:dyDescent="0.25">
      <c r="A16" s="109" t="s">
        <v>204</v>
      </c>
      <c r="B16" s="106"/>
      <c r="C16" s="106"/>
      <c r="D16" s="106"/>
      <c r="E16" s="110"/>
      <c r="F16" s="107"/>
      <c r="G16" s="108"/>
      <c r="H16" s="106"/>
      <c r="I16" s="111"/>
      <c r="J16" s="108"/>
      <c r="K16" s="108"/>
      <c r="L16" s="106"/>
      <c r="M16" s="110"/>
      <c r="N16" s="107"/>
      <c r="O16" s="108"/>
      <c r="P16" s="106"/>
      <c r="Q16" s="111"/>
      <c r="R16" s="108"/>
      <c r="S16" s="108"/>
      <c r="T16" s="106"/>
      <c r="U16" s="110"/>
      <c r="V16" s="107"/>
      <c r="W16" s="108"/>
      <c r="X16" s="106"/>
      <c r="Y16" s="111"/>
      <c r="Z16" s="108"/>
      <c r="AA16" s="108"/>
      <c r="AB16" s="106"/>
      <c r="AC16" s="110"/>
      <c r="AD16" s="107"/>
      <c r="AE16" s="108"/>
      <c r="AF16" s="106"/>
      <c r="AG16" s="110"/>
      <c r="AH16" s="112"/>
      <c r="AI16" s="108"/>
      <c r="AJ16" s="106"/>
      <c r="AK16" s="113"/>
      <c r="AL16" s="113"/>
    </row>
    <row r="17" spans="1:39" x14ac:dyDescent="0.25">
      <c r="A17" s="104" t="s">
        <v>230</v>
      </c>
      <c r="B17" s="106"/>
      <c r="C17" s="2">
        <v>1</v>
      </c>
      <c r="D17" s="2">
        <v>1</v>
      </c>
      <c r="E17" s="25">
        <v>14422044</v>
      </c>
      <c r="F17" s="107"/>
      <c r="G17" s="34">
        <v>3</v>
      </c>
      <c r="H17" s="2">
        <v>3</v>
      </c>
      <c r="I17" s="91">
        <v>34725538</v>
      </c>
      <c r="J17" s="108"/>
      <c r="K17" s="34">
        <v>3</v>
      </c>
      <c r="L17" s="2">
        <v>5</v>
      </c>
      <c r="M17" s="25">
        <v>19802986</v>
      </c>
      <c r="N17" s="107"/>
      <c r="O17" s="34">
        <v>4</v>
      </c>
      <c r="P17" s="2">
        <v>5</v>
      </c>
      <c r="Q17" s="91">
        <v>92765324</v>
      </c>
      <c r="R17" s="108"/>
      <c r="S17" s="34">
        <v>0</v>
      </c>
      <c r="T17" s="2">
        <v>0</v>
      </c>
      <c r="U17" s="25">
        <v>0</v>
      </c>
      <c r="V17" s="107"/>
      <c r="W17" s="34">
        <v>0</v>
      </c>
      <c r="X17" s="2">
        <v>0</v>
      </c>
      <c r="Y17" s="91">
        <v>0</v>
      </c>
      <c r="Z17" s="108"/>
      <c r="AA17" s="34">
        <v>3</v>
      </c>
      <c r="AB17" s="2">
        <v>7</v>
      </c>
      <c r="AC17" s="25">
        <v>22788837</v>
      </c>
      <c r="AD17" s="107"/>
      <c r="AE17" s="34">
        <v>2</v>
      </c>
      <c r="AF17" s="2">
        <v>2</v>
      </c>
      <c r="AG17" s="25">
        <v>23046612</v>
      </c>
      <c r="AH17" s="112"/>
      <c r="AI17" s="34">
        <v>16</v>
      </c>
      <c r="AJ17" s="2">
        <v>23</v>
      </c>
      <c r="AK17" s="6">
        <f>E17+I17+M17+Q17+U17+Y17+AC17+AG17</f>
        <v>207551341</v>
      </c>
      <c r="AL17" s="6">
        <f>AK17/23</f>
        <v>9023971.3478260878</v>
      </c>
      <c r="AM17" s="31"/>
    </row>
    <row r="18" spans="1:39" x14ac:dyDescent="0.25">
      <c r="A18" s="104" t="s">
        <v>231</v>
      </c>
      <c r="B18" s="106"/>
      <c r="C18" s="2">
        <v>1</v>
      </c>
      <c r="D18" s="2">
        <v>1</v>
      </c>
      <c r="E18" s="25">
        <v>482673</v>
      </c>
      <c r="F18" s="107"/>
      <c r="G18" s="34">
        <v>32</v>
      </c>
      <c r="H18" s="2">
        <v>38</v>
      </c>
      <c r="I18" s="91">
        <v>236505702</v>
      </c>
      <c r="J18" s="108"/>
      <c r="K18" s="34">
        <v>5</v>
      </c>
      <c r="L18" s="2">
        <v>5</v>
      </c>
      <c r="M18" s="25">
        <v>7578253</v>
      </c>
      <c r="N18" s="107"/>
      <c r="O18" s="34">
        <v>18</v>
      </c>
      <c r="P18" s="2">
        <v>27</v>
      </c>
      <c r="Q18" s="91">
        <v>69418191</v>
      </c>
      <c r="R18" s="108"/>
      <c r="S18" s="34">
        <v>11</v>
      </c>
      <c r="T18" s="2">
        <v>12</v>
      </c>
      <c r="U18" s="25">
        <v>39577297</v>
      </c>
      <c r="V18" s="107"/>
      <c r="W18" s="34">
        <v>0</v>
      </c>
      <c r="X18" s="2">
        <v>0</v>
      </c>
      <c r="Y18" s="91">
        <v>0</v>
      </c>
      <c r="Z18" s="108"/>
      <c r="AA18" s="34">
        <v>2</v>
      </c>
      <c r="AB18" s="2">
        <v>2</v>
      </c>
      <c r="AC18" s="25">
        <v>4703904</v>
      </c>
      <c r="AD18" s="107"/>
      <c r="AE18" s="34">
        <v>0</v>
      </c>
      <c r="AF18" s="2">
        <v>0</v>
      </c>
      <c r="AG18" s="25">
        <v>0</v>
      </c>
      <c r="AH18" s="112"/>
      <c r="AI18" s="34">
        <v>69</v>
      </c>
      <c r="AJ18" s="2">
        <v>85</v>
      </c>
      <c r="AK18" s="6">
        <v>358266020</v>
      </c>
      <c r="AL18" s="6">
        <f>AK18/85</f>
        <v>4214894.3529411769</v>
      </c>
    </row>
    <row r="19" spans="1:39" x14ac:dyDescent="0.25">
      <c r="A19" s="104" t="s">
        <v>232</v>
      </c>
      <c r="B19" s="106"/>
      <c r="C19" s="2">
        <v>1</v>
      </c>
      <c r="D19" s="2">
        <v>1</v>
      </c>
      <c r="E19" s="25">
        <v>1410040</v>
      </c>
      <c r="F19" s="107"/>
      <c r="G19" s="34">
        <v>21</v>
      </c>
      <c r="H19" s="2">
        <v>30</v>
      </c>
      <c r="I19" s="91">
        <v>72048967</v>
      </c>
      <c r="J19" s="108"/>
      <c r="K19" s="34">
        <v>0</v>
      </c>
      <c r="L19" s="2">
        <v>0</v>
      </c>
      <c r="M19" s="25">
        <v>0</v>
      </c>
      <c r="N19" s="107"/>
      <c r="O19" s="34">
        <v>5</v>
      </c>
      <c r="P19" s="2">
        <v>5</v>
      </c>
      <c r="Q19" s="91">
        <v>27640972</v>
      </c>
      <c r="R19" s="108"/>
      <c r="S19" s="34">
        <v>2</v>
      </c>
      <c r="T19" s="2">
        <v>2</v>
      </c>
      <c r="U19" s="25">
        <v>2022445</v>
      </c>
      <c r="V19" s="107"/>
      <c r="W19" s="34">
        <v>1</v>
      </c>
      <c r="X19" s="2">
        <v>1</v>
      </c>
      <c r="Y19" s="91">
        <v>1110000</v>
      </c>
      <c r="Z19" s="108"/>
      <c r="AA19" s="34">
        <v>2</v>
      </c>
      <c r="AB19" s="2">
        <v>3</v>
      </c>
      <c r="AC19" s="25">
        <v>1454933</v>
      </c>
      <c r="AD19" s="107"/>
      <c r="AE19" s="34">
        <v>2</v>
      </c>
      <c r="AF19" s="2">
        <v>2</v>
      </c>
      <c r="AG19" s="25">
        <v>12627429</v>
      </c>
      <c r="AH19" s="112"/>
      <c r="AI19" s="34">
        <v>34</v>
      </c>
      <c r="AJ19" s="2">
        <v>44</v>
      </c>
      <c r="AK19" s="6">
        <v>118314786</v>
      </c>
      <c r="AL19" s="6">
        <f>AK19/44</f>
        <v>2688972.4090909092</v>
      </c>
    </row>
    <row r="20" spans="1:39" x14ac:dyDescent="0.25">
      <c r="A20" s="114">
        <v>2015</v>
      </c>
      <c r="B20" s="4">
        <v>3</v>
      </c>
      <c r="C20" s="4">
        <v>5</v>
      </c>
      <c r="D20" s="94" t="s">
        <v>220</v>
      </c>
      <c r="E20" s="95">
        <v>14188632</v>
      </c>
      <c r="F20" s="96">
        <v>3</v>
      </c>
      <c r="G20" s="97">
        <v>38</v>
      </c>
      <c r="H20" s="94" t="s">
        <v>219</v>
      </c>
      <c r="I20" s="98">
        <v>190610922</v>
      </c>
      <c r="J20" s="97">
        <v>3</v>
      </c>
      <c r="K20" s="97">
        <v>8</v>
      </c>
      <c r="L20" s="94" t="s">
        <v>221</v>
      </c>
      <c r="M20" s="95">
        <v>23936091</v>
      </c>
      <c r="N20" s="96">
        <v>2</v>
      </c>
      <c r="O20" s="97">
        <v>13</v>
      </c>
      <c r="P20" s="94" t="s">
        <v>222</v>
      </c>
      <c r="Q20" s="98">
        <v>14105082</v>
      </c>
      <c r="R20" s="97">
        <v>7</v>
      </c>
      <c r="S20" s="97">
        <v>14</v>
      </c>
      <c r="T20" s="99" t="s">
        <v>223</v>
      </c>
      <c r="U20" s="95">
        <v>90764691</v>
      </c>
      <c r="V20" s="96">
        <v>1</v>
      </c>
      <c r="W20" s="97">
        <v>1</v>
      </c>
      <c r="X20" s="94" t="s">
        <v>224</v>
      </c>
      <c r="Y20" s="98">
        <v>820000</v>
      </c>
      <c r="Z20" s="97">
        <v>1</v>
      </c>
      <c r="AA20" s="97">
        <v>3</v>
      </c>
      <c r="AB20" s="94" t="s">
        <v>225</v>
      </c>
      <c r="AC20" s="95">
        <v>2387895</v>
      </c>
      <c r="AD20" s="96">
        <v>2</v>
      </c>
      <c r="AE20" s="97">
        <v>11</v>
      </c>
      <c r="AF20" s="94" t="s">
        <v>226</v>
      </c>
      <c r="AG20" s="95">
        <v>30762615</v>
      </c>
      <c r="AH20" s="115" t="s">
        <v>606</v>
      </c>
      <c r="AI20" s="97">
        <f>C20+G20+K20+O20+S20+W20+AA20+AE20</f>
        <v>93</v>
      </c>
      <c r="AJ20" s="94" t="s">
        <v>227</v>
      </c>
      <c r="AK20" s="116">
        <f>E20+I20+M20+Q20+U20+Y20+AC20+AG20</f>
        <v>367575928</v>
      </c>
      <c r="AL20" s="116">
        <f>AK20/273</f>
        <v>1346431.9706959706</v>
      </c>
    </row>
    <row r="21" spans="1:39" x14ac:dyDescent="0.25">
      <c r="A21" s="101" t="s">
        <v>204</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3"/>
      <c r="Z21" s="102"/>
      <c r="AA21" s="102"/>
      <c r="AB21" s="102"/>
      <c r="AC21" s="103"/>
      <c r="AD21" s="102"/>
      <c r="AE21" s="102"/>
      <c r="AF21" s="102"/>
      <c r="AG21" s="103"/>
      <c r="AH21" s="102"/>
      <c r="AI21" s="102"/>
      <c r="AJ21" s="102"/>
      <c r="AK21" s="102"/>
      <c r="AL21" s="102"/>
    </row>
    <row r="22" spans="1:39" x14ac:dyDescent="0.25">
      <c r="A22" s="104" t="s">
        <v>230</v>
      </c>
      <c r="B22" s="106"/>
      <c r="C22" s="2">
        <v>0</v>
      </c>
      <c r="D22" s="2">
        <v>0</v>
      </c>
      <c r="E22" s="25">
        <v>0</v>
      </c>
      <c r="F22" s="107"/>
      <c r="G22" s="2">
        <v>0</v>
      </c>
      <c r="H22" s="2">
        <v>0</v>
      </c>
      <c r="I22" s="91">
        <v>0</v>
      </c>
      <c r="J22" s="108"/>
      <c r="K22" s="2">
        <v>1</v>
      </c>
      <c r="L22" s="88" t="s">
        <v>224</v>
      </c>
      <c r="M22" s="25">
        <v>11126389</v>
      </c>
      <c r="N22" s="107"/>
      <c r="O22" s="2">
        <v>0</v>
      </c>
      <c r="P22" s="2">
        <v>0</v>
      </c>
      <c r="Q22" s="91">
        <v>0</v>
      </c>
      <c r="R22" s="108"/>
      <c r="S22" s="2">
        <v>0</v>
      </c>
      <c r="T22" s="2">
        <v>0</v>
      </c>
      <c r="U22" s="25">
        <v>0</v>
      </c>
      <c r="V22" s="107"/>
      <c r="W22" s="2">
        <v>0</v>
      </c>
      <c r="X22" s="88">
        <v>0</v>
      </c>
      <c r="Y22" s="91">
        <v>0</v>
      </c>
      <c r="Z22" s="108"/>
      <c r="AA22" s="2">
        <v>0</v>
      </c>
      <c r="AB22" s="2">
        <v>0</v>
      </c>
      <c r="AC22" s="25">
        <v>0</v>
      </c>
      <c r="AD22" s="107"/>
      <c r="AE22" s="2">
        <v>2</v>
      </c>
      <c r="AF22" s="2" t="s">
        <v>239</v>
      </c>
      <c r="AG22" s="105">
        <v>17779732</v>
      </c>
      <c r="AH22" s="108"/>
      <c r="AI22" s="2">
        <f>C22+G22+K22+O22+S22+W22+AA22+AE22</f>
        <v>3</v>
      </c>
      <c r="AJ22" s="88" t="s">
        <v>225</v>
      </c>
      <c r="AK22" s="6">
        <f>E22+I22+M22+Q22+U22+Y22+AC22+AG22</f>
        <v>28906121</v>
      </c>
      <c r="AL22" s="6">
        <f>AK22/3</f>
        <v>9635373.666666666</v>
      </c>
    </row>
    <row r="23" spans="1:39" x14ac:dyDescent="0.25">
      <c r="A23" s="104" t="s">
        <v>231</v>
      </c>
      <c r="B23" s="106"/>
      <c r="C23" s="2">
        <v>4</v>
      </c>
      <c r="D23" s="88" t="s">
        <v>235</v>
      </c>
      <c r="E23" s="25">
        <v>13183836</v>
      </c>
      <c r="F23" s="107"/>
      <c r="G23" s="2">
        <v>26</v>
      </c>
      <c r="H23" s="88" t="s">
        <v>236</v>
      </c>
      <c r="I23" s="91">
        <v>168416526</v>
      </c>
      <c r="J23" s="108"/>
      <c r="K23" s="2">
        <v>5</v>
      </c>
      <c r="L23" s="88" t="s">
        <v>238</v>
      </c>
      <c r="M23" s="25">
        <v>7987892</v>
      </c>
      <c r="N23" s="107"/>
      <c r="O23" s="2">
        <v>10</v>
      </c>
      <c r="P23" s="88" t="s">
        <v>240</v>
      </c>
      <c r="Q23" s="91">
        <v>11504967</v>
      </c>
      <c r="R23" s="108"/>
      <c r="S23" s="2">
        <v>12</v>
      </c>
      <c r="T23" s="88" t="s">
        <v>242</v>
      </c>
      <c r="U23" s="25">
        <v>87140780</v>
      </c>
      <c r="V23" s="107"/>
      <c r="W23" s="2">
        <v>0</v>
      </c>
      <c r="X23" s="88">
        <v>0</v>
      </c>
      <c r="Y23" s="91">
        <v>0</v>
      </c>
      <c r="Z23" s="108"/>
      <c r="AA23" s="2">
        <v>1</v>
      </c>
      <c r="AB23" s="88" t="s">
        <v>224</v>
      </c>
      <c r="AC23" s="25">
        <v>1374120</v>
      </c>
      <c r="AD23" s="107"/>
      <c r="AE23" s="2">
        <v>6</v>
      </c>
      <c r="AF23" s="2" t="s">
        <v>244</v>
      </c>
      <c r="AG23" s="105">
        <v>8403279</v>
      </c>
      <c r="AH23" s="108"/>
      <c r="AI23" s="2">
        <v>64</v>
      </c>
      <c r="AJ23" s="88" t="s">
        <v>245</v>
      </c>
      <c r="AK23" s="6">
        <f>E23+I23+M23+Q23+U23+Y23+AC23+AG23</f>
        <v>298011400</v>
      </c>
      <c r="AL23" s="6">
        <f>AK23/151</f>
        <v>1973585.4304635762</v>
      </c>
    </row>
    <row r="24" spans="1:39" x14ac:dyDescent="0.25">
      <c r="A24" s="104" t="s">
        <v>232</v>
      </c>
      <c r="B24" s="106"/>
      <c r="C24" s="2">
        <v>1</v>
      </c>
      <c r="D24" s="88" t="s">
        <v>224</v>
      </c>
      <c r="E24" s="25">
        <v>1004796</v>
      </c>
      <c r="F24" s="107"/>
      <c r="G24" s="2">
        <v>12</v>
      </c>
      <c r="H24" s="88" t="s">
        <v>237</v>
      </c>
      <c r="I24" s="91">
        <v>22194396</v>
      </c>
      <c r="J24" s="108"/>
      <c r="K24" s="2">
        <v>2</v>
      </c>
      <c r="L24" s="88" t="s">
        <v>239</v>
      </c>
      <c r="M24" s="25">
        <v>4821810</v>
      </c>
      <c r="N24" s="107"/>
      <c r="O24" s="2">
        <v>3</v>
      </c>
      <c r="P24" s="88" t="s">
        <v>241</v>
      </c>
      <c r="Q24" s="91">
        <v>2600115</v>
      </c>
      <c r="R24" s="108"/>
      <c r="S24" s="2">
        <v>2</v>
      </c>
      <c r="T24" s="88" t="s">
        <v>243</v>
      </c>
      <c r="U24" s="25">
        <v>3623911</v>
      </c>
      <c r="V24" s="107"/>
      <c r="W24" s="2">
        <v>1</v>
      </c>
      <c r="X24" s="88" t="s">
        <v>224</v>
      </c>
      <c r="Y24" s="91">
        <v>820000</v>
      </c>
      <c r="Z24" s="108"/>
      <c r="AA24" s="2">
        <v>2</v>
      </c>
      <c r="AB24" s="88" t="s">
        <v>239</v>
      </c>
      <c r="AC24" s="25">
        <v>1013775</v>
      </c>
      <c r="AD24" s="107"/>
      <c r="AE24" s="2">
        <v>3</v>
      </c>
      <c r="AF24" s="2" t="s">
        <v>225</v>
      </c>
      <c r="AG24" s="105">
        <v>4579604</v>
      </c>
      <c r="AH24" s="108"/>
      <c r="AI24" s="2">
        <v>26</v>
      </c>
      <c r="AJ24" s="88" t="s">
        <v>246</v>
      </c>
      <c r="AK24" s="6">
        <f>E24+I24+M24+Q24+U24+Y24+AC24+AG24</f>
        <v>40658407</v>
      </c>
      <c r="AL24" s="6">
        <f>AK24/119</f>
        <v>341667.28571428574</v>
      </c>
    </row>
    <row r="25" spans="1:39" x14ac:dyDescent="0.25">
      <c r="E25" s="31"/>
      <c r="I25" s="31"/>
      <c r="M25" s="31"/>
      <c r="Q25" s="31"/>
      <c r="U25" s="31"/>
      <c r="AC25" s="31"/>
      <c r="AG25" s="31"/>
      <c r="AI25" s="117"/>
      <c r="AK25" s="31"/>
    </row>
    <row r="26" spans="1:39" x14ac:dyDescent="0.25">
      <c r="E26" s="31"/>
      <c r="I26" s="31"/>
      <c r="M26" s="31"/>
      <c r="Q26" s="31"/>
      <c r="U26" s="31"/>
      <c r="AC26" s="31"/>
      <c r="AG26" s="31"/>
      <c r="AI26" s="117"/>
      <c r="AK26" s="31"/>
    </row>
    <row r="27" spans="1:39" x14ac:dyDescent="0.25">
      <c r="A27" s="121" t="s">
        <v>267</v>
      </c>
      <c r="E27" s="31"/>
      <c r="I27" s="31"/>
      <c r="M27" s="31"/>
      <c r="Q27" s="31"/>
      <c r="U27" s="31"/>
      <c r="AC27" s="31"/>
      <c r="AG27" s="31"/>
      <c r="AI27" s="117"/>
      <c r="AK27" s="31"/>
    </row>
    <row r="28" spans="1:39" ht="30.75" customHeight="1" x14ac:dyDescent="0.25">
      <c r="A28" s="380" t="s">
        <v>268</v>
      </c>
      <c r="B28" s="380"/>
      <c r="C28" s="380"/>
      <c r="D28" s="380"/>
      <c r="E28" s="380"/>
      <c r="F28" s="380"/>
      <c r="G28" s="380"/>
      <c r="H28" s="380"/>
      <c r="I28" s="380"/>
      <c r="J28" s="380"/>
      <c r="K28" s="380"/>
      <c r="L28" s="380"/>
      <c r="M28" s="380"/>
      <c r="N28" s="380"/>
      <c r="O28" s="380"/>
      <c r="P28" s="380"/>
      <c r="Q28" s="380"/>
      <c r="R28" s="380"/>
      <c r="U28" s="31"/>
      <c r="AC28" s="31"/>
      <c r="AG28" s="31"/>
      <c r="AI28" s="117"/>
      <c r="AK28" s="31"/>
    </row>
    <row r="29" spans="1:39" ht="28.5" customHeight="1" x14ac:dyDescent="0.25">
      <c r="A29" s="380" t="s">
        <v>269</v>
      </c>
      <c r="B29" s="380"/>
      <c r="C29" s="380"/>
      <c r="D29" s="380"/>
      <c r="E29" s="380"/>
      <c r="F29" s="380"/>
      <c r="G29" s="380"/>
      <c r="H29" s="380"/>
      <c r="I29" s="380"/>
      <c r="J29" s="380"/>
      <c r="K29" s="380"/>
      <c r="L29" s="380"/>
      <c r="M29" s="380"/>
      <c r="N29" s="380"/>
      <c r="O29" s="380"/>
      <c r="P29" s="380"/>
      <c r="Q29" s="380"/>
      <c r="R29" s="380"/>
      <c r="U29" s="31"/>
      <c r="AC29" s="31"/>
      <c r="AG29" s="31"/>
      <c r="AI29" s="117"/>
      <c r="AK29" s="31"/>
    </row>
    <row r="30" spans="1:39" x14ac:dyDescent="0.25">
      <c r="A30" s="121" t="s">
        <v>264</v>
      </c>
      <c r="E30" s="31"/>
      <c r="I30" s="31"/>
      <c r="M30" s="31"/>
      <c r="Q30" s="31"/>
      <c r="U30" s="31"/>
      <c r="AC30" s="31"/>
      <c r="AG30" s="31"/>
      <c r="AI30" s="117"/>
      <c r="AK30" s="31"/>
    </row>
    <row r="31" spans="1:39" ht="30" customHeight="1" x14ac:dyDescent="0.25">
      <c r="A31" s="380" t="s">
        <v>265</v>
      </c>
      <c r="B31" s="380"/>
      <c r="C31" s="380"/>
      <c r="D31" s="380"/>
      <c r="E31" s="380"/>
      <c r="F31" s="380"/>
      <c r="G31" s="380"/>
      <c r="H31" s="380"/>
      <c r="I31" s="380"/>
      <c r="J31" s="380"/>
      <c r="K31" s="380"/>
      <c r="L31" s="380"/>
      <c r="M31" s="380"/>
      <c r="N31" s="380"/>
      <c r="O31" s="380"/>
      <c r="P31" s="380"/>
      <c r="Q31" s="380"/>
      <c r="R31" s="380"/>
      <c r="U31" s="31"/>
      <c r="AC31" s="31"/>
      <c r="AG31" s="31"/>
      <c r="AI31" s="117"/>
      <c r="AK31" s="31"/>
    </row>
    <row r="32" spans="1:39" ht="29.25" customHeight="1" x14ac:dyDescent="0.25">
      <c r="A32" s="381" t="s">
        <v>266</v>
      </c>
      <c r="B32" s="381"/>
      <c r="C32" s="381"/>
      <c r="D32" s="381"/>
      <c r="E32" s="381"/>
      <c r="F32" s="381"/>
      <c r="G32" s="381"/>
      <c r="H32" s="381"/>
      <c r="I32" s="381"/>
      <c r="J32" s="381"/>
      <c r="K32" s="381"/>
      <c r="L32" s="381"/>
      <c r="M32" s="381"/>
      <c r="N32" s="381"/>
      <c r="O32" s="381"/>
      <c r="P32" s="381"/>
      <c r="Q32" s="381"/>
      <c r="R32" s="381"/>
      <c r="U32" s="31"/>
      <c r="AC32" s="31"/>
      <c r="AG32" s="31"/>
      <c r="AI32" s="117"/>
      <c r="AK32" s="31"/>
    </row>
    <row r="33" spans="1:37" x14ac:dyDescent="0.25">
      <c r="A33" s="121" t="s">
        <v>256</v>
      </c>
      <c r="E33" s="31"/>
      <c r="I33" s="31"/>
      <c r="M33" s="31"/>
      <c r="Q33" s="31"/>
      <c r="U33" s="31"/>
      <c r="AC33" s="31"/>
      <c r="AG33" s="31"/>
      <c r="AI33" s="117"/>
      <c r="AK33" s="31"/>
    </row>
    <row r="34" spans="1:37" ht="32.25" customHeight="1" x14ac:dyDescent="0.25">
      <c r="A34" s="380" t="s">
        <v>257</v>
      </c>
      <c r="B34" s="380"/>
      <c r="C34" s="380"/>
      <c r="D34" s="380"/>
      <c r="E34" s="380"/>
      <c r="F34" s="380"/>
      <c r="G34" s="380"/>
      <c r="H34" s="380"/>
      <c r="I34" s="380"/>
      <c r="J34" s="380"/>
      <c r="K34" s="380"/>
      <c r="L34" s="380"/>
      <c r="M34" s="380"/>
      <c r="N34" s="380"/>
      <c r="O34" s="380"/>
      <c r="P34" s="380"/>
      <c r="Q34" s="380"/>
      <c r="R34" s="380"/>
      <c r="U34" s="31"/>
      <c r="AC34" s="31"/>
      <c r="AG34" s="31"/>
      <c r="AI34" s="117"/>
      <c r="AK34" s="31"/>
    </row>
    <row r="35" spans="1:37" ht="30.75" customHeight="1" x14ac:dyDescent="0.25">
      <c r="A35" s="380" t="s">
        <v>258</v>
      </c>
      <c r="B35" s="380"/>
      <c r="C35" s="380"/>
      <c r="D35" s="380"/>
      <c r="E35" s="380"/>
      <c r="F35" s="380"/>
      <c r="G35" s="380"/>
      <c r="H35" s="380"/>
      <c r="I35" s="380"/>
      <c r="J35" s="380"/>
      <c r="K35" s="380"/>
      <c r="L35" s="380"/>
      <c r="M35" s="380"/>
      <c r="N35" s="380"/>
      <c r="O35" s="380"/>
      <c r="P35" s="380"/>
      <c r="Q35" s="380"/>
      <c r="R35" s="380"/>
    </row>
    <row r="36" spans="1:37" x14ac:dyDescent="0.25">
      <c r="A36" s="100" t="s">
        <v>247</v>
      </c>
    </row>
    <row r="37" spans="1:37" ht="30.75" customHeight="1" x14ac:dyDescent="0.25">
      <c r="A37" s="380" t="s">
        <v>233</v>
      </c>
      <c r="B37" s="380"/>
      <c r="C37" s="380"/>
      <c r="D37" s="380"/>
      <c r="E37" s="380"/>
      <c r="F37" s="380"/>
      <c r="G37" s="380"/>
      <c r="H37" s="380"/>
      <c r="I37" s="380"/>
      <c r="J37" s="380"/>
      <c r="K37" s="380"/>
      <c r="L37" s="380"/>
      <c r="M37" s="380"/>
      <c r="N37" s="380"/>
      <c r="O37" s="380"/>
      <c r="P37" s="380"/>
      <c r="Q37" s="380"/>
      <c r="R37" s="380"/>
    </row>
    <row r="38" spans="1:37" ht="30.75" customHeight="1" x14ac:dyDescent="0.25">
      <c r="A38" s="380" t="s">
        <v>234</v>
      </c>
      <c r="B38" s="380"/>
      <c r="C38" s="380"/>
      <c r="D38" s="380"/>
      <c r="E38" s="380"/>
      <c r="F38" s="380"/>
      <c r="G38" s="380"/>
      <c r="H38" s="380"/>
      <c r="I38" s="380"/>
      <c r="J38" s="380"/>
      <c r="K38" s="380"/>
      <c r="L38" s="380"/>
      <c r="M38" s="380"/>
      <c r="N38" s="380"/>
      <c r="O38" s="380"/>
      <c r="P38" s="380"/>
      <c r="Q38" s="380"/>
      <c r="R38" s="380"/>
    </row>
  </sheetData>
  <mergeCells count="19">
    <mergeCell ref="AL3:AL4"/>
    <mergeCell ref="A3:A4"/>
    <mergeCell ref="B3:E3"/>
    <mergeCell ref="F3:I3"/>
    <mergeCell ref="J3:M3"/>
    <mergeCell ref="N3:Q3"/>
    <mergeCell ref="R3:U3"/>
    <mergeCell ref="V3:Y3"/>
    <mergeCell ref="Z3:AC3"/>
    <mergeCell ref="AH3:AK3"/>
    <mergeCell ref="AD3:AG3"/>
    <mergeCell ref="A34:R34"/>
    <mergeCell ref="A35:R35"/>
    <mergeCell ref="A37:R37"/>
    <mergeCell ref="A38:R38"/>
    <mergeCell ref="A28:R28"/>
    <mergeCell ref="A29:R29"/>
    <mergeCell ref="A31:R31"/>
    <mergeCell ref="A32:R32"/>
  </mergeCells>
  <conditionalFormatting sqref="AH16:AI16">
    <cfRule type="iconSet" priority="7">
      <iconSet iconSet="3Arrows">
        <cfvo type="percent" val="0"/>
        <cfvo type="percent" val="33"/>
        <cfvo type="percent" val="67"/>
      </iconSet>
    </cfRule>
    <cfRule type="top10" dxfId="18" priority="8" percent="1" rank="10"/>
  </conditionalFormatting>
  <conditionalFormatting sqref="AJ16">
    <cfRule type="iconSet" priority="5">
      <iconSet iconSet="3Arrows">
        <cfvo type="percent" val="0"/>
        <cfvo type="percent" val="33"/>
        <cfvo type="percent" val="67"/>
      </iconSet>
    </cfRule>
    <cfRule type="top10" dxfId="17" priority="6" percent="1" rank="10"/>
  </conditionalFormatting>
  <conditionalFormatting sqref="AK16">
    <cfRule type="iconSet" priority="3">
      <iconSet iconSet="3Arrows">
        <cfvo type="percent" val="0"/>
        <cfvo type="percent" val="33"/>
        <cfvo type="percent" val="67"/>
      </iconSet>
    </cfRule>
    <cfRule type="top10" dxfId="16" priority="4" percent="1" rank="10"/>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topLeftCell="A124" workbookViewId="0">
      <selection activeCell="L128" sqref="L128"/>
    </sheetView>
  </sheetViews>
  <sheetFormatPr defaultRowHeight="15" x14ac:dyDescent="0.25"/>
  <cols>
    <col min="1" max="1" width="12" customWidth="1"/>
    <col min="2" max="2" width="12.140625" bestFit="1" customWidth="1"/>
    <col min="3" max="3" width="11" customWidth="1"/>
    <col min="4" max="5" width="13.140625" bestFit="1" customWidth="1"/>
    <col min="6" max="6" width="13" customWidth="1"/>
    <col min="8" max="8" width="13.140625" bestFit="1" customWidth="1"/>
    <col min="9" max="9" width="11.140625" bestFit="1" customWidth="1"/>
    <col min="10" max="10" width="10" bestFit="1" customWidth="1"/>
  </cols>
  <sheetData>
    <row r="1" spans="1:4" x14ac:dyDescent="0.25">
      <c r="A1" s="132" t="s">
        <v>493</v>
      </c>
    </row>
    <row r="3" spans="1:4" ht="45" x14ac:dyDescent="0.25">
      <c r="A3" s="74"/>
      <c r="B3" s="284" t="s">
        <v>494</v>
      </c>
      <c r="C3" s="284" t="s">
        <v>495</v>
      </c>
      <c r="D3" s="283" t="s">
        <v>20</v>
      </c>
    </row>
    <row r="4" spans="1:4" x14ac:dyDescent="0.25">
      <c r="A4" s="2" t="s">
        <v>230</v>
      </c>
      <c r="B4" s="2">
        <v>3</v>
      </c>
      <c r="C4" s="2">
        <v>0</v>
      </c>
      <c r="D4" s="2">
        <f>SUM(B4:C4)</f>
        <v>3</v>
      </c>
    </row>
    <row r="5" spans="1:4" x14ac:dyDescent="0.25">
      <c r="A5" s="2" t="s">
        <v>231</v>
      </c>
      <c r="B5" s="2">
        <v>99</v>
      </c>
      <c r="C5" s="2">
        <v>52</v>
      </c>
      <c r="D5" s="2">
        <f>SUM(B5:C5)</f>
        <v>151</v>
      </c>
    </row>
    <row r="6" spans="1:4" x14ac:dyDescent="0.25">
      <c r="A6" s="2" t="s">
        <v>232</v>
      </c>
      <c r="B6" s="2">
        <v>27</v>
      </c>
      <c r="C6" s="2">
        <v>92</v>
      </c>
      <c r="D6" s="2">
        <f>SUM(B6:C6)</f>
        <v>119</v>
      </c>
    </row>
    <row r="11" spans="1:4" x14ac:dyDescent="0.25">
      <c r="A11" s="132" t="s">
        <v>496</v>
      </c>
    </row>
    <row r="13" spans="1:4" ht="60" x14ac:dyDescent="0.25">
      <c r="A13" s="74"/>
      <c r="B13" s="284" t="s">
        <v>61</v>
      </c>
      <c r="C13" s="284" t="s">
        <v>497</v>
      </c>
    </row>
    <row r="14" spans="1:4" x14ac:dyDescent="0.25">
      <c r="A14" s="2" t="s">
        <v>230</v>
      </c>
      <c r="B14" s="295">
        <v>28906121</v>
      </c>
      <c r="C14" s="8">
        <f>B14/B17</f>
        <v>7.8639864033751422E-2</v>
      </c>
    </row>
    <row r="15" spans="1:4" x14ac:dyDescent="0.25">
      <c r="A15" s="2" t="s">
        <v>231</v>
      </c>
      <c r="B15" s="295">
        <v>298011400</v>
      </c>
      <c r="C15" s="8">
        <f>B15/B17</f>
        <v>0.8107478681248137</v>
      </c>
    </row>
    <row r="16" spans="1:4" ht="15.75" thickBot="1" x14ac:dyDescent="0.3">
      <c r="A16" s="15" t="s">
        <v>232</v>
      </c>
      <c r="B16" s="296">
        <v>40658407</v>
      </c>
      <c r="C16" s="297">
        <f>B16/B17</f>
        <v>0.11061226784143492</v>
      </c>
    </row>
    <row r="17" spans="1:5" ht="15.75" thickTop="1" x14ac:dyDescent="0.25">
      <c r="A17" s="298" t="s">
        <v>20</v>
      </c>
      <c r="B17" s="299">
        <f>SUM(B14:B16)</f>
        <v>367575928</v>
      </c>
      <c r="C17" s="300">
        <f>SUM(C14:C16)</f>
        <v>1</v>
      </c>
    </row>
    <row r="29" spans="1:5" x14ac:dyDescent="0.25">
      <c r="A29" s="132" t="s">
        <v>498</v>
      </c>
    </row>
    <row r="31" spans="1:5" x14ac:dyDescent="0.25">
      <c r="A31" s="74"/>
      <c r="B31" s="283" t="s">
        <v>230</v>
      </c>
      <c r="C31" s="283" t="s">
        <v>231</v>
      </c>
      <c r="D31" s="283" t="s">
        <v>232</v>
      </c>
      <c r="E31" s="284" t="s">
        <v>11</v>
      </c>
    </row>
    <row r="32" spans="1:5" x14ac:dyDescent="0.25">
      <c r="A32" s="2" t="s">
        <v>32</v>
      </c>
      <c r="B32" s="20">
        <v>210.7</v>
      </c>
      <c r="C32" s="20">
        <v>125</v>
      </c>
      <c r="D32" s="20">
        <v>277.39999999999998</v>
      </c>
      <c r="E32" s="20">
        <v>913.1</v>
      </c>
    </row>
    <row r="33" spans="1:5" x14ac:dyDescent="0.25">
      <c r="A33" s="2" t="s">
        <v>33</v>
      </c>
      <c r="B33" s="20">
        <v>83.5</v>
      </c>
      <c r="C33" s="20">
        <v>256.60000000000002</v>
      </c>
      <c r="D33" s="20">
        <v>62.4</v>
      </c>
      <c r="E33" s="20">
        <v>402.5</v>
      </c>
    </row>
    <row r="34" spans="1:5" x14ac:dyDescent="0.25">
      <c r="A34" s="2" t="s">
        <v>34</v>
      </c>
      <c r="B34" s="20">
        <v>316.60000000000002</v>
      </c>
      <c r="C34" s="20">
        <v>634.79999999999995</v>
      </c>
      <c r="D34" s="20">
        <v>39.799999999999997</v>
      </c>
      <c r="E34" s="20">
        <v>991.2</v>
      </c>
    </row>
    <row r="35" spans="1:5" x14ac:dyDescent="0.25">
      <c r="A35" s="2" t="s">
        <v>35</v>
      </c>
      <c r="B35" s="20">
        <v>130.80000000000001</v>
      </c>
      <c r="C35" s="20">
        <v>517.6</v>
      </c>
      <c r="D35" s="20">
        <v>89</v>
      </c>
      <c r="E35" s="20">
        <v>737.3</v>
      </c>
    </row>
    <row r="36" spans="1:5" x14ac:dyDescent="0.25">
      <c r="A36" s="2" t="s">
        <v>36</v>
      </c>
      <c r="B36" s="20">
        <v>207.6</v>
      </c>
      <c r="C36" s="20">
        <v>358.3</v>
      </c>
      <c r="D36" s="20">
        <v>118.3</v>
      </c>
      <c r="E36" s="20">
        <v>684.1</v>
      </c>
    </row>
    <row r="37" spans="1:5" x14ac:dyDescent="0.25">
      <c r="A37" s="2" t="s">
        <v>37</v>
      </c>
      <c r="B37" s="20">
        <v>28.9</v>
      </c>
      <c r="C37" s="20">
        <v>298</v>
      </c>
      <c r="D37" s="20">
        <v>40.6</v>
      </c>
      <c r="E37" s="20">
        <v>367.5</v>
      </c>
    </row>
    <row r="61" spans="1:12" ht="30.75" customHeight="1" x14ac:dyDescent="0.25">
      <c r="A61" s="397" t="s">
        <v>499</v>
      </c>
      <c r="B61" s="397"/>
      <c r="C61" s="397"/>
      <c r="D61" s="397"/>
      <c r="E61" s="397"/>
      <c r="F61" s="397"/>
      <c r="G61" s="397"/>
      <c r="H61" s="397"/>
      <c r="I61" s="397"/>
      <c r="J61" s="397"/>
      <c r="K61" s="397"/>
      <c r="L61" s="158"/>
    </row>
    <row r="62" spans="1:12" ht="9" customHeight="1" x14ac:dyDescent="0.25"/>
    <row r="63" spans="1:12" ht="30" customHeight="1" x14ac:dyDescent="0.25">
      <c r="A63" s="385" t="s">
        <v>262</v>
      </c>
      <c r="B63" s="384" t="s">
        <v>56</v>
      </c>
      <c r="C63" s="384"/>
      <c r="D63" s="384"/>
      <c r="E63" s="384" t="s">
        <v>6</v>
      </c>
      <c r="F63" s="384"/>
      <c r="G63" s="384"/>
      <c r="H63" s="384" t="s">
        <v>505</v>
      </c>
      <c r="I63" s="384"/>
      <c r="J63" s="384"/>
    </row>
    <row r="64" spans="1:12" ht="90" x14ac:dyDescent="0.25">
      <c r="A64" s="385"/>
      <c r="B64" s="284" t="s">
        <v>502</v>
      </c>
      <c r="C64" s="284" t="s">
        <v>500</v>
      </c>
      <c r="D64" s="284" t="s">
        <v>503</v>
      </c>
      <c r="E64" s="284" t="s">
        <v>501</v>
      </c>
      <c r="F64" s="284" t="s">
        <v>500</v>
      </c>
      <c r="G64" s="284" t="s">
        <v>504</v>
      </c>
      <c r="H64" s="284" t="s">
        <v>502</v>
      </c>
      <c r="I64" s="284" t="s">
        <v>500</v>
      </c>
      <c r="J64" s="284" t="s">
        <v>503</v>
      </c>
    </row>
    <row r="65" spans="1:10" x14ac:dyDescent="0.25">
      <c r="A65" s="301" t="s">
        <v>230</v>
      </c>
      <c r="B65" s="302">
        <v>16</v>
      </c>
      <c r="C65" s="302">
        <v>3</v>
      </c>
      <c r="D65" s="304">
        <f>(C65-B65)/B65</f>
        <v>-0.8125</v>
      </c>
      <c r="E65" s="307">
        <v>207551341</v>
      </c>
      <c r="F65" s="307">
        <v>28906121</v>
      </c>
      <c r="G65" s="8">
        <f>(F65-E65)/E65</f>
        <v>-0.86072785239195349</v>
      </c>
      <c r="H65" s="6">
        <v>12971959</v>
      </c>
      <c r="I65" s="6">
        <f>F65/C65</f>
        <v>9635373.666666666</v>
      </c>
      <c r="J65" s="8">
        <f>(I65-H65)/H65</f>
        <v>-0.25721522349348575</v>
      </c>
    </row>
    <row r="66" spans="1:10" x14ac:dyDescent="0.25">
      <c r="A66" s="301" t="s">
        <v>231</v>
      </c>
      <c r="B66" s="302">
        <v>69</v>
      </c>
      <c r="C66" s="302">
        <v>64</v>
      </c>
      <c r="D66" s="304">
        <f>(C66-B66)/B66</f>
        <v>-7.2463768115942032E-2</v>
      </c>
      <c r="E66" s="308">
        <v>358266020</v>
      </c>
      <c r="F66" s="307">
        <v>298011400</v>
      </c>
      <c r="G66" s="8">
        <f>(F66-E66)/E66</f>
        <v>-0.16818402147097289</v>
      </c>
      <c r="H66" s="6">
        <v>5192261</v>
      </c>
      <c r="I66" s="6">
        <f>F66/C66</f>
        <v>4656428.125</v>
      </c>
      <c r="J66" s="8">
        <f>(I66-H66)/H66</f>
        <v>-0.10319837061349574</v>
      </c>
    </row>
    <row r="67" spans="1:10" x14ac:dyDescent="0.25">
      <c r="A67" s="286" t="s">
        <v>232</v>
      </c>
      <c r="B67" s="287">
        <v>34</v>
      </c>
      <c r="C67" s="287">
        <v>26</v>
      </c>
      <c r="D67" s="303">
        <f>(C67-B67)/B67</f>
        <v>-0.23529411764705882</v>
      </c>
      <c r="E67" s="307">
        <v>118314786</v>
      </c>
      <c r="F67" s="307">
        <v>40658407</v>
      </c>
      <c r="G67" s="8">
        <f>(F67-E67)/E67</f>
        <v>-0.65635396576722038</v>
      </c>
      <c r="H67" s="6">
        <v>3479847</v>
      </c>
      <c r="I67" s="6">
        <f>F67/C67</f>
        <v>1563784.8846153845</v>
      </c>
      <c r="J67" s="8">
        <f>(I67-H67)/H67</f>
        <v>-0.55061677004322762</v>
      </c>
    </row>
    <row r="68" spans="1:10" x14ac:dyDescent="0.25">
      <c r="A68" s="285" t="s">
        <v>20</v>
      </c>
      <c r="B68" s="181">
        <f>SUM(B65:B67)</f>
        <v>119</v>
      </c>
      <c r="C68" s="181">
        <f>SUM(C65:C67)</f>
        <v>93</v>
      </c>
      <c r="D68" s="306">
        <f>(C68-B68)/B68</f>
        <v>-0.21848739495798319</v>
      </c>
      <c r="E68" s="179">
        <f>SUM(E65:E67)</f>
        <v>684132147</v>
      </c>
      <c r="F68" s="179">
        <f>SUM(F65:F67)</f>
        <v>367575928</v>
      </c>
      <c r="G68" s="180">
        <f>(F68-E68)/E68</f>
        <v>-0.46271209500698995</v>
      </c>
      <c r="H68" s="179">
        <v>5749010</v>
      </c>
      <c r="I68" s="179">
        <f>F68/C68</f>
        <v>3952429.3333333335</v>
      </c>
      <c r="J68" s="180">
        <f>(I68-H68)/H68</f>
        <v>-0.31250261639250348</v>
      </c>
    </row>
    <row r="69" spans="1:10" ht="11.25" customHeight="1" x14ac:dyDescent="0.25"/>
    <row r="70" spans="1:10" ht="15" customHeight="1" x14ac:dyDescent="0.25">
      <c r="A70" s="397" t="s">
        <v>609</v>
      </c>
      <c r="B70" s="397"/>
      <c r="C70" s="397"/>
      <c r="D70" s="397"/>
      <c r="E70" s="397"/>
    </row>
    <row r="71" spans="1:10" x14ac:dyDescent="0.25">
      <c r="A71" s="397"/>
      <c r="B71" s="397"/>
      <c r="C71" s="397"/>
      <c r="D71" s="397"/>
      <c r="E71" s="397"/>
    </row>
    <row r="72" spans="1:10" x14ac:dyDescent="0.25">
      <c r="A72" s="158"/>
      <c r="B72" s="158"/>
      <c r="C72" s="158"/>
      <c r="D72" s="158"/>
      <c r="E72" s="158"/>
    </row>
    <row r="73" spans="1:10" ht="30" x14ac:dyDescent="0.25">
      <c r="A73" s="291" t="s">
        <v>262</v>
      </c>
      <c r="B73" s="290" t="s">
        <v>34</v>
      </c>
      <c r="C73" s="290" t="s">
        <v>35</v>
      </c>
      <c r="D73" s="290" t="s">
        <v>36</v>
      </c>
      <c r="E73" s="290" t="s">
        <v>37</v>
      </c>
    </row>
    <row r="74" spans="1:10" x14ac:dyDescent="0.25">
      <c r="A74" s="2" t="s">
        <v>230</v>
      </c>
      <c r="B74" s="8">
        <v>1.2749999999999999</v>
      </c>
      <c r="C74" s="8">
        <v>-0.48299999999999998</v>
      </c>
      <c r="D74" s="8">
        <v>-0.20699999999999999</v>
      </c>
      <c r="E74" s="8">
        <v>-0.25700000000000001</v>
      </c>
    </row>
    <row r="75" spans="1:10" x14ac:dyDescent="0.25">
      <c r="A75" s="2" t="s">
        <v>231</v>
      </c>
      <c r="B75" s="8">
        <v>1.3680000000000001</v>
      </c>
      <c r="C75" s="8">
        <v>-0.23899999999999999</v>
      </c>
      <c r="D75" s="8">
        <v>-0.248</v>
      </c>
      <c r="E75" s="8">
        <v>-0.10299999999999999</v>
      </c>
    </row>
    <row r="76" spans="1:10" x14ac:dyDescent="0.25">
      <c r="A76" s="2" t="s">
        <v>232</v>
      </c>
      <c r="B76" s="8">
        <v>-0.33200000000000002</v>
      </c>
      <c r="C76" s="8">
        <v>0.67500000000000004</v>
      </c>
      <c r="D76" s="8">
        <v>9.5000000000000001E-2</v>
      </c>
      <c r="E76" s="8">
        <v>-0.55100000000000005</v>
      </c>
    </row>
    <row r="77" spans="1:10" ht="60" x14ac:dyDescent="0.25">
      <c r="A77" s="309" t="s">
        <v>510</v>
      </c>
      <c r="B77" s="180">
        <v>1.3160000000000001</v>
      </c>
      <c r="C77" s="180">
        <v>-0.32300000000000001</v>
      </c>
      <c r="D77" s="180">
        <v>-0.13500000000000001</v>
      </c>
      <c r="E77" s="180">
        <v>-0.313</v>
      </c>
    </row>
    <row r="79" spans="1:10" x14ac:dyDescent="0.25">
      <c r="A79" t="s">
        <v>506</v>
      </c>
    </row>
    <row r="80" spans="1:10" x14ac:dyDescent="0.25">
      <c r="A80" t="s">
        <v>507</v>
      </c>
    </row>
    <row r="84" spans="1:12" x14ac:dyDescent="0.25">
      <c r="A84" s="19"/>
      <c r="B84" s="19"/>
      <c r="C84" s="19"/>
      <c r="D84" s="19"/>
      <c r="E84" s="19"/>
      <c r="F84" s="19"/>
      <c r="G84" s="19"/>
      <c r="H84" s="19"/>
      <c r="I84" s="19"/>
      <c r="J84" s="19"/>
      <c r="K84" s="19"/>
      <c r="L84" s="19"/>
    </row>
    <row r="85" spans="1:12" ht="29.25" customHeight="1" x14ac:dyDescent="0.25">
      <c r="A85" s="398" t="s">
        <v>508</v>
      </c>
      <c r="B85" s="398"/>
      <c r="C85" s="398"/>
      <c r="D85" s="398"/>
      <c r="E85" s="398"/>
      <c r="F85" s="398"/>
      <c r="G85" s="398"/>
      <c r="H85" s="398"/>
      <c r="I85" s="398"/>
      <c r="J85" s="398"/>
      <c r="K85" s="398"/>
      <c r="L85" s="158"/>
    </row>
    <row r="86" spans="1:12" x14ac:dyDescent="0.25">
      <c r="A86" s="19"/>
      <c r="B86" s="19"/>
      <c r="C86" s="19"/>
      <c r="D86" s="19"/>
      <c r="E86" s="19"/>
      <c r="F86" s="19"/>
      <c r="G86" s="19"/>
      <c r="H86" s="19"/>
      <c r="I86" s="19"/>
      <c r="J86" s="19"/>
      <c r="K86" s="19"/>
      <c r="L86" s="19"/>
    </row>
    <row r="87" spans="1:12" x14ac:dyDescent="0.25">
      <c r="A87" s="385" t="s">
        <v>262</v>
      </c>
      <c r="B87" s="384" t="s">
        <v>56</v>
      </c>
      <c r="C87" s="384"/>
      <c r="D87" s="384"/>
      <c r="E87" s="384" t="s">
        <v>6</v>
      </c>
      <c r="F87" s="384"/>
      <c r="G87" s="384"/>
      <c r="H87" s="384" t="s">
        <v>185</v>
      </c>
      <c r="I87" s="384"/>
      <c r="J87" s="384"/>
      <c r="K87" s="19"/>
      <c r="L87" s="19"/>
    </row>
    <row r="88" spans="1:12" ht="90" x14ac:dyDescent="0.25">
      <c r="A88" s="385"/>
      <c r="B88" s="291" t="s">
        <v>502</v>
      </c>
      <c r="C88" s="291" t="s">
        <v>500</v>
      </c>
      <c r="D88" s="291" t="s">
        <v>503</v>
      </c>
      <c r="E88" s="291" t="s">
        <v>501</v>
      </c>
      <c r="F88" s="291" t="s">
        <v>500</v>
      </c>
      <c r="G88" s="291" t="s">
        <v>504</v>
      </c>
      <c r="H88" s="291" t="s">
        <v>502</v>
      </c>
      <c r="I88" s="291" t="s">
        <v>500</v>
      </c>
      <c r="J88" s="291" t="s">
        <v>503</v>
      </c>
      <c r="K88" s="19"/>
      <c r="L88" s="19"/>
    </row>
    <row r="89" spans="1:12" x14ac:dyDescent="0.25">
      <c r="A89" s="301" t="s">
        <v>230</v>
      </c>
      <c r="B89" s="302">
        <v>23</v>
      </c>
      <c r="C89" s="302">
        <v>3</v>
      </c>
      <c r="D89" s="304">
        <f>(C89-B89)/B89</f>
        <v>-0.86956521739130432</v>
      </c>
      <c r="E89" s="6">
        <v>207551341</v>
      </c>
      <c r="F89" s="307">
        <v>28906121</v>
      </c>
      <c r="G89" s="8">
        <f>(F89-E89)/E89</f>
        <v>-0.86072785239195349</v>
      </c>
      <c r="H89" s="6">
        <v>9023971</v>
      </c>
      <c r="I89" s="6">
        <f>F89/C89</f>
        <v>9635373.666666666</v>
      </c>
      <c r="J89" s="8">
        <f>(I89-H89)/H89</f>
        <v>6.7753172817894253E-2</v>
      </c>
      <c r="K89" s="19"/>
      <c r="L89" s="19"/>
    </row>
    <row r="90" spans="1:12" x14ac:dyDescent="0.25">
      <c r="A90" s="301" t="s">
        <v>231</v>
      </c>
      <c r="B90" s="302">
        <v>85</v>
      </c>
      <c r="C90" s="302">
        <v>151</v>
      </c>
      <c r="D90" s="304">
        <f t="shared" ref="D90:D91" si="0">(C90-B90)/B90</f>
        <v>0.77647058823529413</v>
      </c>
      <c r="E90" s="305">
        <v>358266020</v>
      </c>
      <c r="F90" s="307">
        <v>298011400</v>
      </c>
      <c r="G90" s="8">
        <f t="shared" ref="G90:G91" si="1">(F90-E90)/E90</f>
        <v>-0.16818402147097289</v>
      </c>
      <c r="H90" s="6">
        <v>4214894</v>
      </c>
      <c r="I90" s="6">
        <f>F90/C90</f>
        <v>1973585.4304635762</v>
      </c>
      <c r="J90" s="8">
        <f t="shared" ref="J90:J91" si="2">(I90-H90)/H90</f>
        <v>-0.53175917817539986</v>
      </c>
      <c r="K90" s="19"/>
      <c r="L90" s="19"/>
    </row>
    <row r="91" spans="1:12" x14ac:dyDescent="0.25">
      <c r="A91" s="293" t="s">
        <v>232</v>
      </c>
      <c r="B91" s="294">
        <v>44</v>
      </c>
      <c r="C91" s="294">
        <v>119</v>
      </c>
      <c r="D91" s="304">
        <f t="shared" si="0"/>
        <v>1.7045454545454546</v>
      </c>
      <c r="E91" s="6">
        <v>118314786</v>
      </c>
      <c r="F91" s="307">
        <v>40658407</v>
      </c>
      <c r="G91" s="8">
        <f t="shared" si="1"/>
        <v>-0.65635396576722038</v>
      </c>
      <c r="H91" s="6">
        <v>2688972</v>
      </c>
      <c r="I91" s="6">
        <f>F91/C91</f>
        <v>341667.28571428574</v>
      </c>
      <c r="J91" s="8">
        <f t="shared" si="2"/>
        <v>-0.87293758145704536</v>
      </c>
      <c r="K91" s="19"/>
      <c r="L91" s="19"/>
    </row>
    <row r="92" spans="1:12" x14ac:dyDescent="0.25">
      <c r="A92" s="292" t="s">
        <v>20</v>
      </c>
      <c r="B92" s="181">
        <f>SUM(B89:B91)</f>
        <v>152</v>
      </c>
      <c r="C92" s="181">
        <f>SUM(C89:C91)</f>
        <v>273</v>
      </c>
      <c r="D92" s="306">
        <f>(C92-B92)/B92</f>
        <v>0.79605263157894735</v>
      </c>
      <c r="E92" s="179">
        <f>SUM(E89:E91)</f>
        <v>684132147</v>
      </c>
      <c r="F92" s="179">
        <f>SUM(F89:F91)</f>
        <v>367575928</v>
      </c>
      <c r="G92" s="180">
        <f>(F92-E92)/E92</f>
        <v>-0.46271209500698995</v>
      </c>
      <c r="H92" s="179">
        <v>4500869</v>
      </c>
      <c r="I92" s="179">
        <f>F92/C92</f>
        <v>1346431.9706959706</v>
      </c>
      <c r="J92" s="180">
        <f>(I92-H92)/H92</f>
        <v>-0.70085066446146937</v>
      </c>
      <c r="K92" s="19"/>
      <c r="L92" s="19"/>
    </row>
    <row r="93" spans="1:12" x14ac:dyDescent="0.25">
      <c r="A93" s="19"/>
      <c r="B93" s="19"/>
      <c r="C93" s="19"/>
      <c r="D93" s="19"/>
      <c r="E93" s="19"/>
      <c r="F93" s="19"/>
      <c r="G93" s="19"/>
      <c r="H93" s="19"/>
      <c r="I93" s="19"/>
      <c r="J93" s="19"/>
      <c r="K93" s="19"/>
      <c r="L93" s="19"/>
    </row>
    <row r="94" spans="1:12" x14ac:dyDescent="0.25">
      <c r="A94" s="397" t="s">
        <v>509</v>
      </c>
      <c r="B94" s="397"/>
      <c r="C94" s="397"/>
      <c r="D94" s="397"/>
      <c r="E94" s="397"/>
      <c r="F94" s="19"/>
      <c r="G94" s="19"/>
      <c r="H94" s="19"/>
      <c r="I94" s="19"/>
      <c r="J94" s="19"/>
      <c r="K94" s="19"/>
      <c r="L94" s="19"/>
    </row>
    <row r="95" spans="1:12" x14ac:dyDescent="0.25">
      <c r="A95" s="397"/>
      <c r="B95" s="397"/>
      <c r="C95" s="397"/>
      <c r="D95" s="397"/>
      <c r="E95" s="397"/>
      <c r="F95" s="19"/>
      <c r="G95" s="19"/>
      <c r="H95" s="19"/>
      <c r="I95" s="19"/>
      <c r="J95" s="19"/>
      <c r="K95" s="19"/>
      <c r="L95" s="19"/>
    </row>
    <row r="96" spans="1:12" x14ac:dyDescent="0.25">
      <c r="A96" s="19"/>
      <c r="B96" s="19"/>
      <c r="C96" s="19"/>
      <c r="D96" s="19"/>
      <c r="E96" s="19"/>
      <c r="F96" s="19"/>
      <c r="G96" s="19"/>
      <c r="H96" s="19"/>
      <c r="I96" s="19"/>
      <c r="J96" s="19"/>
      <c r="K96" s="19"/>
      <c r="L96" s="19"/>
    </row>
    <row r="97" spans="1:12" ht="30" x14ac:dyDescent="0.25">
      <c r="A97" s="291" t="s">
        <v>262</v>
      </c>
      <c r="B97" s="290" t="s">
        <v>34</v>
      </c>
      <c r="C97" s="290" t="s">
        <v>35</v>
      </c>
      <c r="D97" s="290" t="s">
        <v>36</v>
      </c>
      <c r="E97" s="290" t="s">
        <v>37</v>
      </c>
      <c r="F97" s="19"/>
      <c r="G97" s="19"/>
      <c r="H97" s="19"/>
      <c r="I97" s="19"/>
      <c r="J97" s="19"/>
      <c r="K97" s="19"/>
      <c r="L97" s="19"/>
    </row>
    <row r="98" spans="1:12" x14ac:dyDescent="0.25">
      <c r="A98" s="2" t="s">
        <v>230</v>
      </c>
      <c r="B98" s="8">
        <v>0.89600000000000002</v>
      </c>
      <c r="C98" s="8">
        <v>-0.44900000000000001</v>
      </c>
      <c r="D98" s="8">
        <v>-0.379</v>
      </c>
      <c r="E98" s="8">
        <v>6.8000000000000005E-2</v>
      </c>
      <c r="F98" s="19"/>
      <c r="G98" s="19"/>
      <c r="H98" s="19"/>
      <c r="I98" s="19"/>
      <c r="J98" s="19"/>
      <c r="K98" s="19"/>
      <c r="L98" s="19"/>
    </row>
    <row r="99" spans="1:12" x14ac:dyDescent="0.25">
      <c r="A99" s="2" t="s">
        <v>231</v>
      </c>
      <c r="B99" s="8">
        <v>1.1839999999999999</v>
      </c>
      <c r="C99" s="8">
        <v>-0.49099999999999999</v>
      </c>
      <c r="D99" s="8">
        <v>0.45</v>
      </c>
      <c r="E99" s="8">
        <v>-0.53200000000000003</v>
      </c>
      <c r="F99" s="19"/>
      <c r="G99" s="19"/>
      <c r="H99" s="19"/>
      <c r="I99" s="19"/>
      <c r="J99" s="19"/>
      <c r="K99" s="19"/>
      <c r="L99" s="19"/>
    </row>
    <row r="100" spans="1:12" x14ac:dyDescent="0.25">
      <c r="A100" s="2" t="s">
        <v>232</v>
      </c>
      <c r="B100" s="8">
        <v>-0.23400000000000001</v>
      </c>
      <c r="C100" s="8">
        <v>-0.71099999999999997</v>
      </c>
      <c r="D100" s="8">
        <v>4.8330000000000002</v>
      </c>
      <c r="E100" s="8">
        <v>-0.873</v>
      </c>
      <c r="F100" s="19"/>
      <c r="G100" s="19"/>
      <c r="H100" s="19"/>
      <c r="I100" s="19"/>
      <c r="J100" s="19"/>
      <c r="K100" s="19"/>
      <c r="L100" s="19"/>
    </row>
    <row r="101" spans="1:12" ht="60" x14ac:dyDescent="0.25">
      <c r="A101" s="309" t="s">
        <v>510</v>
      </c>
      <c r="B101" s="180">
        <v>1.2290000000000001</v>
      </c>
      <c r="C101" s="180">
        <v>-0.71</v>
      </c>
      <c r="D101" s="180">
        <v>1.32</v>
      </c>
      <c r="E101" s="180">
        <v>-0.70099999999999996</v>
      </c>
      <c r="F101" s="19"/>
      <c r="G101" s="19"/>
      <c r="H101" s="19"/>
      <c r="I101" s="19"/>
      <c r="J101" s="19"/>
      <c r="K101" s="19"/>
      <c r="L101" s="19"/>
    </row>
    <row r="102" spans="1:12" x14ac:dyDescent="0.25">
      <c r="A102" s="19"/>
      <c r="B102" s="19"/>
      <c r="C102" s="19"/>
      <c r="D102" s="19"/>
      <c r="E102" s="19"/>
      <c r="F102" s="19"/>
      <c r="G102" s="19"/>
      <c r="H102" s="19"/>
      <c r="I102" s="19"/>
      <c r="J102" s="19"/>
      <c r="K102" s="19"/>
      <c r="L102" s="19"/>
    </row>
    <row r="103" spans="1:12" x14ac:dyDescent="0.25">
      <c r="A103" s="19"/>
      <c r="B103" s="19"/>
      <c r="C103" s="19"/>
      <c r="D103" s="19"/>
      <c r="E103" s="19"/>
      <c r="F103" s="19"/>
      <c r="G103" s="19"/>
      <c r="H103" s="19"/>
      <c r="I103" s="19"/>
      <c r="J103" s="19"/>
      <c r="K103" s="19"/>
      <c r="L103" s="19"/>
    </row>
    <row r="104" spans="1:12" x14ac:dyDescent="0.25">
      <c r="A104" s="19"/>
      <c r="B104" s="19"/>
      <c r="C104" s="19"/>
      <c r="D104" s="19"/>
      <c r="E104" s="19"/>
      <c r="F104" s="19"/>
      <c r="G104" s="19"/>
      <c r="H104" s="19"/>
      <c r="I104" s="19"/>
      <c r="J104" s="19"/>
      <c r="K104" s="19"/>
      <c r="L104" s="19"/>
    </row>
    <row r="105" spans="1:12" x14ac:dyDescent="0.25">
      <c r="A105" s="19"/>
      <c r="B105" s="19"/>
      <c r="C105" s="19"/>
      <c r="D105" s="19"/>
      <c r="E105" s="19"/>
      <c r="F105" s="19"/>
      <c r="G105" s="19"/>
      <c r="H105" s="19"/>
      <c r="I105" s="19"/>
      <c r="J105" s="19"/>
      <c r="K105" s="19"/>
      <c r="L105" s="19"/>
    </row>
    <row r="106" spans="1:12" x14ac:dyDescent="0.25">
      <c r="A106" s="19"/>
      <c r="B106" s="19"/>
      <c r="C106" s="19"/>
      <c r="D106" s="19"/>
      <c r="E106" s="19"/>
      <c r="F106" s="19"/>
      <c r="G106" s="19"/>
      <c r="H106" s="19"/>
      <c r="I106" s="19"/>
      <c r="J106" s="19"/>
      <c r="K106" s="19"/>
      <c r="L106" s="19"/>
    </row>
    <row r="107" spans="1:12" x14ac:dyDescent="0.25">
      <c r="A107" s="132" t="s">
        <v>511</v>
      </c>
    </row>
    <row r="109" spans="1:12" x14ac:dyDescent="0.25">
      <c r="A109" s="385" t="s">
        <v>40</v>
      </c>
      <c r="B109" s="384" t="s">
        <v>56</v>
      </c>
      <c r="C109" s="384"/>
      <c r="D109" s="384"/>
      <c r="E109" s="384"/>
      <c r="F109" s="384"/>
      <c r="G109" s="384"/>
      <c r="H109" s="384"/>
    </row>
    <row r="110" spans="1:12" ht="30" x14ac:dyDescent="0.25">
      <c r="A110" s="385"/>
      <c r="B110" s="290" t="s">
        <v>230</v>
      </c>
      <c r="C110" s="291" t="s">
        <v>10</v>
      </c>
      <c r="D110" s="290" t="s">
        <v>231</v>
      </c>
      <c r="E110" s="291" t="s">
        <v>10</v>
      </c>
      <c r="F110" s="290" t="s">
        <v>232</v>
      </c>
      <c r="G110" s="291" t="s">
        <v>10</v>
      </c>
      <c r="H110" s="290" t="s">
        <v>20</v>
      </c>
    </row>
    <row r="111" spans="1:12" ht="45" x14ac:dyDescent="0.25">
      <c r="A111" s="12" t="s">
        <v>513</v>
      </c>
      <c r="B111" s="2">
        <v>0</v>
      </c>
      <c r="C111" s="8">
        <f t="shared" ref="C111:C119" si="3">B111/H111</f>
        <v>0</v>
      </c>
      <c r="D111" s="2">
        <v>4</v>
      </c>
      <c r="E111" s="8">
        <f t="shared" ref="E111:E119" si="4">D111/H111</f>
        <v>0.8</v>
      </c>
      <c r="F111" s="2">
        <v>1</v>
      </c>
      <c r="G111" s="8">
        <f t="shared" ref="G111:G119" si="5">F111/H111</f>
        <v>0.2</v>
      </c>
      <c r="H111" s="2">
        <v>5</v>
      </c>
    </row>
    <row r="112" spans="1:12" ht="30" x14ac:dyDescent="0.25">
      <c r="A112" s="12" t="s">
        <v>514</v>
      </c>
      <c r="B112" s="2">
        <v>0</v>
      </c>
      <c r="C112" s="8">
        <f t="shared" si="3"/>
        <v>0</v>
      </c>
      <c r="D112" s="2">
        <v>26</v>
      </c>
      <c r="E112" s="8">
        <f t="shared" si="4"/>
        <v>0.68421052631578949</v>
      </c>
      <c r="F112" s="2">
        <v>12</v>
      </c>
      <c r="G112" s="8">
        <f t="shared" si="5"/>
        <v>0.31578947368421051</v>
      </c>
      <c r="H112" s="2">
        <v>38</v>
      </c>
    </row>
    <row r="113" spans="1:8" ht="30" x14ac:dyDescent="0.25">
      <c r="A113" s="12" t="s">
        <v>515</v>
      </c>
      <c r="B113" s="2">
        <v>1</v>
      </c>
      <c r="C113" s="8">
        <f t="shared" si="3"/>
        <v>0.125</v>
      </c>
      <c r="D113" s="2">
        <v>5</v>
      </c>
      <c r="E113" s="8">
        <f t="shared" si="4"/>
        <v>0.625</v>
      </c>
      <c r="F113" s="2">
        <v>2</v>
      </c>
      <c r="G113" s="8">
        <f t="shared" si="5"/>
        <v>0.25</v>
      </c>
      <c r="H113" s="2">
        <v>8</v>
      </c>
    </row>
    <row r="114" spans="1:8" ht="30" x14ac:dyDescent="0.25">
      <c r="A114" s="12" t="s">
        <v>15</v>
      </c>
      <c r="B114" s="2">
        <v>0</v>
      </c>
      <c r="C114" s="8">
        <f t="shared" si="3"/>
        <v>0</v>
      </c>
      <c r="D114" s="2">
        <v>10</v>
      </c>
      <c r="E114" s="8">
        <f t="shared" si="4"/>
        <v>0.76923076923076927</v>
      </c>
      <c r="F114" s="2">
        <v>3</v>
      </c>
      <c r="G114" s="8">
        <f t="shared" si="5"/>
        <v>0.23076923076923078</v>
      </c>
      <c r="H114" s="2">
        <v>13</v>
      </c>
    </row>
    <row r="115" spans="1:8" ht="30" x14ac:dyDescent="0.25">
      <c r="A115" s="12" t="s">
        <v>16</v>
      </c>
      <c r="B115" s="2">
        <v>0</v>
      </c>
      <c r="C115" s="8">
        <f t="shared" si="3"/>
        <v>0</v>
      </c>
      <c r="D115" s="2">
        <v>12</v>
      </c>
      <c r="E115" s="8">
        <f t="shared" si="4"/>
        <v>0.8571428571428571</v>
      </c>
      <c r="F115" s="2">
        <v>2</v>
      </c>
      <c r="G115" s="8">
        <f t="shared" si="5"/>
        <v>0.14285714285714285</v>
      </c>
      <c r="H115" s="2">
        <v>14</v>
      </c>
    </row>
    <row r="116" spans="1:8" ht="30" x14ac:dyDescent="0.25">
      <c r="A116" s="12" t="s">
        <v>17</v>
      </c>
      <c r="B116" s="2">
        <v>0</v>
      </c>
      <c r="C116" s="8">
        <f t="shared" si="3"/>
        <v>0</v>
      </c>
      <c r="D116" s="2">
        <v>0</v>
      </c>
      <c r="E116" s="8">
        <f t="shared" si="4"/>
        <v>0</v>
      </c>
      <c r="F116" s="2">
        <v>1</v>
      </c>
      <c r="G116" s="8">
        <f t="shared" si="5"/>
        <v>1</v>
      </c>
      <c r="H116" s="2">
        <v>1</v>
      </c>
    </row>
    <row r="117" spans="1:8" x14ac:dyDescent="0.25">
      <c r="A117" s="12" t="s">
        <v>18</v>
      </c>
      <c r="B117" s="2">
        <v>0</v>
      </c>
      <c r="C117" s="8">
        <f t="shared" si="3"/>
        <v>0</v>
      </c>
      <c r="D117" s="2">
        <v>1</v>
      </c>
      <c r="E117" s="8">
        <f t="shared" si="4"/>
        <v>0.33333333333333331</v>
      </c>
      <c r="F117" s="2">
        <v>2</v>
      </c>
      <c r="G117" s="8">
        <f t="shared" si="5"/>
        <v>0.66666666666666663</v>
      </c>
      <c r="H117" s="2">
        <v>3</v>
      </c>
    </row>
    <row r="118" spans="1:8" x14ac:dyDescent="0.25">
      <c r="A118" s="12" t="s">
        <v>19</v>
      </c>
      <c r="B118" s="2">
        <v>2</v>
      </c>
      <c r="C118" s="8">
        <f t="shared" si="3"/>
        <v>0.18181818181818182</v>
      </c>
      <c r="D118" s="2">
        <v>6</v>
      </c>
      <c r="E118" s="8">
        <f t="shared" si="4"/>
        <v>0.54545454545454541</v>
      </c>
      <c r="F118" s="2">
        <v>3</v>
      </c>
      <c r="G118" s="8">
        <f t="shared" si="5"/>
        <v>0.27272727272727271</v>
      </c>
      <c r="H118" s="2">
        <v>11</v>
      </c>
    </row>
    <row r="119" spans="1:8" x14ac:dyDescent="0.25">
      <c r="A119" s="178" t="s">
        <v>20</v>
      </c>
      <c r="B119" s="178">
        <f>SUM(B111:B118)</f>
        <v>3</v>
      </c>
      <c r="C119" s="180">
        <f t="shared" si="3"/>
        <v>3.2258064516129031E-2</v>
      </c>
      <c r="D119" s="178">
        <f>SUM(D111:D118)</f>
        <v>64</v>
      </c>
      <c r="E119" s="180">
        <f t="shared" si="4"/>
        <v>0.68817204301075274</v>
      </c>
      <c r="F119" s="178">
        <f>SUM(F111:F118)</f>
        <v>26</v>
      </c>
      <c r="G119" s="180">
        <f t="shared" si="5"/>
        <v>0.27956989247311825</v>
      </c>
      <c r="H119" s="178">
        <f>SUM(H111:H118)</f>
        <v>93</v>
      </c>
    </row>
    <row r="123" spans="1:8" x14ac:dyDescent="0.25">
      <c r="A123" s="398" t="s">
        <v>521</v>
      </c>
      <c r="B123" s="398"/>
      <c r="C123" s="398"/>
      <c r="D123" s="398"/>
      <c r="E123" s="398"/>
      <c r="F123" s="398"/>
      <c r="G123" s="398"/>
      <c r="H123" s="398"/>
    </row>
    <row r="125" spans="1:8" x14ac:dyDescent="0.25">
      <c r="A125" s="385" t="s">
        <v>40</v>
      </c>
      <c r="B125" s="384" t="s">
        <v>512</v>
      </c>
      <c r="C125" s="384"/>
      <c r="D125" s="384"/>
      <c r="E125" s="384"/>
      <c r="F125" s="384"/>
      <c r="G125" s="384"/>
      <c r="H125" s="384"/>
    </row>
    <row r="126" spans="1:8" ht="30" x14ac:dyDescent="0.25">
      <c r="A126" s="385"/>
      <c r="B126" s="290" t="s">
        <v>230</v>
      </c>
      <c r="C126" s="291" t="s">
        <v>10</v>
      </c>
      <c r="D126" s="290" t="s">
        <v>231</v>
      </c>
      <c r="E126" s="291" t="s">
        <v>10</v>
      </c>
      <c r="F126" s="290" t="s">
        <v>232</v>
      </c>
      <c r="G126" s="291" t="s">
        <v>10</v>
      </c>
      <c r="H126" s="290" t="s">
        <v>20</v>
      </c>
    </row>
    <row r="127" spans="1:8" ht="45" x14ac:dyDescent="0.25">
      <c r="A127" s="12" t="s">
        <v>513</v>
      </c>
      <c r="B127" s="6">
        <v>0</v>
      </c>
      <c r="C127" s="8">
        <f>B127/B135</f>
        <v>0</v>
      </c>
      <c r="D127" s="6">
        <v>13183836</v>
      </c>
      <c r="E127" s="8">
        <f>D127/D135</f>
        <v>4.4239368024176259E-2</v>
      </c>
      <c r="F127" s="6">
        <v>1004796</v>
      </c>
      <c r="G127" s="8">
        <f>F127/F135</f>
        <v>2.4713117756925401E-2</v>
      </c>
      <c r="H127" s="6">
        <v>14188632</v>
      </c>
    </row>
    <row r="128" spans="1:8" ht="30" x14ac:dyDescent="0.25">
      <c r="A128" s="12" t="s">
        <v>514</v>
      </c>
      <c r="B128" s="6">
        <v>0</v>
      </c>
      <c r="C128" s="8">
        <f>B128/B135</f>
        <v>0</v>
      </c>
      <c r="D128" s="6">
        <v>168416526</v>
      </c>
      <c r="E128" s="8">
        <f>D128/D135</f>
        <v>0.56513450827720013</v>
      </c>
      <c r="F128" s="6">
        <v>22194396</v>
      </c>
      <c r="G128" s="8">
        <f>F128/F135</f>
        <v>0.54587470679803074</v>
      </c>
      <c r="H128" s="6">
        <v>190610922</v>
      </c>
    </row>
    <row r="129" spans="1:8" ht="30" x14ac:dyDescent="0.25">
      <c r="A129" s="12" t="s">
        <v>515</v>
      </c>
      <c r="B129" s="6">
        <v>11126389</v>
      </c>
      <c r="C129" s="8">
        <f>B129/B135</f>
        <v>0.38491463451633651</v>
      </c>
      <c r="D129" s="6">
        <v>7987892</v>
      </c>
      <c r="E129" s="8">
        <f>D129/D135</f>
        <v>2.6803981324204376E-2</v>
      </c>
      <c r="F129" s="6">
        <v>4821810</v>
      </c>
      <c r="G129" s="8">
        <f>F129/F135</f>
        <v>0.11859318541427361</v>
      </c>
      <c r="H129" s="6">
        <v>23936091</v>
      </c>
    </row>
    <row r="130" spans="1:8" ht="30" x14ac:dyDescent="0.25">
      <c r="A130" s="12" t="s">
        <v>15</v>
      </c>
      <c r="B130" s="6">
        <v>0</v>
      </c>
      <c r="C130" s="8">
        <f>B130/B135</f>
        <v>0</v>
      </c>
      <c r="D130" s="6">
        <v>11504967</v>
      </c>
      <c r="E130" s="8">
        <f>D130/D135</f>
        <v>3.8605794946099378E-2</v>
      </c>
      <c r="F130" s="6">
        <v>2600115</v>
      </c>
      <c r="G130" s="8">
        <f>F130/F135</f>
        <v>6.3950242812021635E-2</v>
      </c>
      <c r="H130" s="6">
        <v>14105082</v>
      </c>
    </row>
    <row r="131" spans="1:8" ht="30" x14ac:dyDescent="0.25">
      <c r="A131" s="12" t="s">
        <v>16</v>
      </c>
      <c r="B131" s="6">
        <v>0</v>
      </c>
      <c r="C131" s="8">
        <f>B131/B135</f>
        <v>0</v>
      </c>
      <c r="D131" s="6">
        <v>87140780</v>
      </c>
      <c r="E131" s="8">
        <f>D131/D135</f>
        <v>0.2924075387720067</v>
      </c>
      <c r="F131" s="6">
        <v>3623911</v>
      </c>
      <c r="G131" s="8">
        <f>F131/F135</f>
        <v>8.9130668597025953E-2</v>
      </c>
      <c r="H131" s="6">
        <v>90764691</v>
      </c>
    </row>
    <row r="132" spans="1:8" ht="30" x14ac:dyDescent="0.25">
      <c r="A132" s="12" t="s">
        <v>17</v>
      </c>
      <c r="B132" s="6">
        <v>0</v>
      </c>
      <c r="C132" s="8">
        <f>B132/B135</f>
        <v>0</v>
      </c>
      <c r="D132" s="6">
        <v>0</v>
      </c>
      <c r="E132" s="8">
        <f>D132/D135</f>
        <v>0</v>
      </c>
      <c r="F132" s="6">
        <v>820000</v>
      </c>
      <c r="G132" s="8">
        <f>F132/F135</f>
        <v>2.0168030685511117E-2</v>
      </c>
      <c r="H132" s="6">
        <v>820000</v>
      </c>
    </row>
    <row r="133" spans="1:8" x14ac:dyDescent="0.25">
      <c r="A133" s="12" t="s">
        <v>18</v>
      </c>
      <c r="B133" s="6">
        <v>0</v>
      </c>
      <c r="C133" s="8">
        <f>B133/B135</f>
        <v>0</v>
      </c>
      <c r="D133" s="6">
        <v>1374120</v>
      </c>
      <c r="E133" s="8">
        <f>D133/D135</f>
        <v>4.6109645469938395E-3</v>
      </c>
      <c r="F133" s="6">
        <v>1013775</v>
      </c>
      <c r="G133" s="8">
        <f>F133/F135</f>
        <v>2.4933957692931746E-2</v>
      </c>
      <c r="H133" s="6">
        <v>2387895</v>
      </c>
    </row>
    <row r="134" spans="1:8" x14ac:dyDescent="0.25">
      <c r="A134" s="12" t="s">
        <v>19</v>
      </c>
      <c r="B134" s="6">
        <v>17779732</v>
      </c>
      <c r="C134" s="8">
        <f>B134/B135</f>
        <v>0.61508536548366344</v>
      </c>
      <c r="D134" s="6">
        <v>8403279</v>
      </c>
      <c r="E134" s="8">
        <f>D134/D135</f>
        <v>2.8197844109319307E-2</v>
      </c>
      <c r="F134" s="6">
        <v>4579604</v>
      </c>
      <c r="G134" s="8">
        <f>F134/F135</f>
        <v>0.11263609024327982</v>
      </c>
      <c r="H134" s="6">
        <v>30762615</v>
      </c>
    </row>
    <row r="135" spans="1:8" x14ac:dyDescent="0.25">
      <c r="A135" s="178" t="s">
        <v>20</v>
      </c>
      <c r="B135" s="179">
        <f t="shared" ref="B135:H135" si="6">SUM(B127:B134)</f>
        <v>28906121</v>
      </c>
      <c r="C135" s="180">
        <f t="shared" si="6"/>
        <v>1</v>
      </c>
      <c r="D135" s="179">
        <f t="shared" si="6"/>
        <v>298011400</v>
      </c>
      <c r="E135" s="180">
        <f t="shared" si="6"/>
        <v>1</v>
      </c>
      <c r="F135" s="179">
        <f t="shared" si="6"/>
        <v>40658407</v>
      </c>
      <c r="G135" s="180">
        <f t="shared" si="6"/>
        <v>1</v>
      </c>
      <c r="H135" s="179">
        <f t="shared" si="6"/>
        <v>367575928</v>
      </c>
    </row>
    <row r="138" spans="1:8" x14ac:dyDescent="0.25">
      <c r="A138" s="132" t="s">
        <v>516</v>
      </c>
    </row>
    <row r="140" spans="1:8" ht="90" x14ac:dyDescent="0.25">
      <c r="A140" s="312" t="s">
        <v>40</v>
      </c>
      <c r="B140" s="312" t="s">
        <v>517</v>
      </c>
      <c r="C140" s="312" t="s">
        <v>518</v>
      </c>
      <c r="D140" s="312" t="s">
        <v>519</v>
      </c>
    </row>
    <row r="141" spans="1:8" ht="45" x14ac:dyDescent="0.25">
      <c r="A141" s="12" t="s">
        <v>513</v>
      </c>
      <c r="B141" s="6">
        <v>5438252</v>
      </c>
      <c r="C141" s="6">
        <f t="shared" ref="C141:C149" si="7">H127/H111</f>
        <v>2837726.4</v>
      </c>
      <c r="D141" s="8">
        <f t="shared" ref="D141:D149" si="8">(C141-B141)/B141</f>
        <v>-0.47819144828154342</v>
      </c>
    </row>
    <row r="142" spans="1:8" ht="30" x14ac:dyDescent="0.25">
      <c r="A142" s="12" t="s">
        <v>514</v>
      </c>
      <c r="B142" s="6">
        <v>6130004</v>
      </c>
      <c r="C142" s="6">
        <f t="shared" si="7"/>
        <v>5016076.8947368423</v>
      </c>
      <c r="D142" s="8">
        <f t="shared" si="8"/>
        <v>-0.18171719060267461</v>
      </c>
    </row>
    <row r="143" spans="1:8" ht="30" x14ac:dyDescent="0.25">
      <c r="A143" s="12" t="s">
        <v>515</v>
      </c>
      <c r="B143" s="6">
        <v>3422655</v>
      </c>
      <c r="C143" s="6">
        <f t="shared" si="7"/>
        <v>2992011.375</v>
      </c>
      <c r="D143" s="8">
        <f t="shared" si="8"/>
        <v>-0.12582151137055883</v>
      </c>
    </row>
    <row r="144" spans="1:8" ht="30" x14ac:dyDescent="0.25">
      <c r="A144" s="12" t="s">
        <v>15</v>
      </c>
      <c r="B144" s="6">
        <v>7030537</v>
      </c>
      <c r="C144" s="6">
        <f t="shared" si="7"/>
        <v>1085006.3076923077</v>
      </c>
      <c r="D144" s="8">
        <f t="shared" si="8"/>
        <v>-0.84567234228447874</v>
      </c>
    </row>
    <row r="145" spans="1:8" ht="30" x14ac:dyDescent="0.25">
      <c r="A145" s="12" t="s">
        <v>16</v>
      </c>
      <c r="B145" s="6">
        <v>3199980</v>
      </c>
      <c r="C145" s="6">
        <f t="shared" si="7"/>
        <v>6483192.2142857146</v>
      </c>
      <c r="D145" s="8">
        <f t="shared" si="8"/>
        <v>1.0260102295282203</v>
      </c>
    </row>
    <row r="146" spans="1:8" ht="30" x14ac:dyDescent="0.25">
      <c r="A146" s="12" t="s">
        <v>17</v>
      </c>
      <c r="B146" s="6">
        <v>1110000</v>
      </c>
      <c r="C146" s="6">
        <f t="shared" si="7"/>
        <v>820000</v>
      </c>
      <c r="D146" s="8">
        <f t="shared" si="8"/>
        <v>-0.26126126126126126</v>
      </c>
    </row>
    <row r="147" spans="1:8" x14ac:dyDescent="0.25">
      <c r="A147" s="12" t="s">
        <v>18</v>
      </c>
      <c r="B147" s="6">
        <v>4135382</v>
      </c>
      <c r="C147" s="6">
        <f t="shared" si="7"/>
        <v>795965</v>
      </c>
      <c r="D147" s="8">
        <f t="shared" si="8"/>
        <v>-0.80752322276394295</v>
      </c>
    </row>
    <row r="148" spans="1:8" x14ac:dyDescent="0.25">
      <c r="A148" s="12" t="s">
        <v>19</v>
      </c>
      <c r="B148" s="6">
        <v>8918510</v>
      </c>
      <c r="C148" s="6">
        <f t="shared" si="7"/>
        <v>2796601.3636363638</v>
      </c>
      <c r="D148" s="8">
        <f t="shared" si="8"/>
        <v>-0.68642728845554213</v>
      </c>
    </row>
    <row r="149" spans="1:8" x14ac:dyDescent="0.25">
      <c r="A149" s="178" t="s">
        <v>20</v>
      </c>
      <c r="B149" s="134">
        <v>5749010</v>
      </c>
      <c r="C149" s="134">
        <f t="shared" si="7"/>
        <v>3952429.3333333335</v>
      </c>
      <c r="D149" s="277">
        <f t="shared" si="8"/>
        <v>-0.31250261639250348</v>
      </c>
    </row>
    <row r="152" spans="1:8" x14ac:dyDescent="0.25">
      <c r="A152" s="396" t="s">
        <v>520</v>
      </c>
      <c r="B152" s="396"/>
      <c r="C152" s="396"/>
      <c r="D152" s="396"/>
      <c r="E152" s="396"/>
      <c r="F152" s="396"/>
      <c r="G152" s="396"/>
      <c r="H152" s="396"/>
    </row>
    <row r="154" spans="1:8" x14ac:dyDescent="0.25">
      <c r="A154" s="2"/>
      <c r="B154" s="2" t="s">
        <v>230</v>
      </c>
      <c r="C154" s="2" t="s">
        <v>428</v>
      </c>
      <c r="D154" s="2" t="s">
        <v>232</v>
      </c>
    </row>
    <row r="155" spans="1:8" ht="45" x14ac:dyDescent="0.25">
      <c r="A155" s="12" t="s">
        <v>513</v>
      </c>
      <c r="B155" s="8">
        <f t="shared" ref="B155:B162" si="9">B127/H127</f>
        <v>0</v>
      </c>
      <c r="C155" s="8">
        <f t="shared" ref="C155:C162" si="10">D127/H127</f>
        <v>0.92918302483283799</v>
      </c>
      <c r="D155" s="8">
        <f t="shared" ref="D155:D162" si="11">F127/H127</f>
        <v>7.0816975167161997E-2</v>
      </c>
    </row>
    <row r="156" spans="1:8" ht="30" x14ac:dyDescent="0.25">
      <c r="A156" s="12" t="s">
        <v>514</v>
      </c>
      <c r="B156" s="8">
        <f t="shared" si="9"/>
        <v>0</v>
      </c>
      <c r="C156" s="8">
        <f t="shared" si="10"/>
        <v>0.88356178246700889</v>
      </c>
      <c r="D156" s="8">
        <f t="shared" si="11"/>
        <v>0.11643821753299111</v>
      </c>
    </row>
    <row r="157" spans="1:8" ht="30" x14ac:dyDescent="0.25">
      <c r="A157" s="12" t="s">
        <v>515</v>
      </c>
      <c r="B157" s="8">
        <f t="shared" si="9"/>
        <v>0.46483734541283284</v>
      </c>
      <c r="C157" s="8">
        <f t="shared" si="10"/>
        <v>0.3337174812712736</v>
      </c>
      <c r="D157" s="8">
        <f t="shared" si="11"/>
        <v>0.20144517331589357</v>
      </c>
    </row>
    <row r="158" spans="1:8" ht="30" x14ac:dyDescent="0.25">
      <c r="A158" s="12" t="s">
        <v>15</v>
      </c>
      <c r="B158" s="8">
        <f t="shared" si="9"/>
        <v>0</v>
      </c>
      <c r="C158" s="8">
        <f t="shared" si="10"/>
        <v>0.81566112128947565</v>
      </c>
      <c r="D158" s="8">
        <f t="shared" si="11"/>
        <v>0.18433887871052435</v>
      </c>
    </row>
    <row r="159" spans="1:8" ht="30" x14ac:dyDescent="0.25">
      <c r="A159" s="12" t="s">
        <v>16</v>
      </c>
      <c r="B159" s="8">
        <f t="shared" si="9"/>
        <v>0</v>
      </c>
      <c r="C159" s="8">
        <f t="shared" si="10"/>
        <v>0.96007355988244369</v>
      </c>
      <c r="D159" s="8">
        <f t="shared" si="11"/>
        <v>3.9926440117556285E-2</v>
      </c>
    </row>
    <row r="160" spans="1:8" ht="30" x14ac:dyDescent="0.25">
      <c r="A160" s="12" t="s">
        <v>17</v>
      </c>
      <c r="B160" s="8">
        <f t="shared" si="9"/>
        <v>0</v>
      </c>
      <c r="C160" s="8">
        <f t="shared" si="10"/>
        <v>0</v>
      </c>
      <c r="D160" s="8">
        <f t="shared" si="11"/>
        <v>1</v>
      </c>
    </row>
    <row r="161" spans="1:4" x14ac:dyDescent="0.25">
      <c r="A161" s="12" t="s">
        <v>18</v>
      </c>
      <c r="B161" s="8">
        <f t="shared" si="9"/>
        <v>0</v>
      </c>
      <c r="C161" s="8">
        <f t="shared" si="10"/>
        <v>0.57545243823534953</v>
      </c>
      <c r="D161" s="8">
        <f t="shared" si="11"/>
        <v>0.42454756176465047</v>
      </c>
    </row>
    <row r="162" spans="1:4" x14ac:dyDescent="0.25">
      <c r="A162" s="12" t="s">
        <v>19</v>
      </c>
      <c r="B162" s="8">
        <f t="shared" si="9"/>
        <v>0.57796555981993081</v>
      </c>
      <c r="C162" s="8">
        <f t="shared" si="10"/>
        <v>0.27316530145437895</v>
      </c>
      <c r="D162" s="8">
        <f t="shared" si="11"/>
        <v>0.14886913872569027</v>
      </c>
    </row>
  </sheetData>
  <mergeCells count="18">
    <mergeCell ref="B63:D63"/>
    <mergeCell ref="A63:A64"/>
    <mergeCell ref="E63:G63"/>
    <mergeCell ref="H63:J63"/>
    <mergeCell ref="A61:K61"/>
    <mergeCell ref="A109:A110"/>
    <mergeCell ref="A125:A126"/>
    <mergeCell ref="B125:H125"/>
    <mergeCell ref="A152:H152"/>
    <mergeCell ref="A70:E71"/>
    <mergeCell ref="A87:A88"/>
    <mergeCell ref="B87:D87"/>
    <mergeCell ref="E87:G87"/>
    <mergeCell ref="H87:J87"/>
    <mergeCell ref="A94:E95"/>
    <mergeCell ref="B109:H109"/>
    <mergeCell ref="A123:H123"/>
    <mergeCell ref="A85:K85"/>
  </mergeCells>
  <conditionalFormatting sqref="B89:B91">
    <cfRule type="iconSet" priority="35">
      <iconSet iconSet="3Arrows">
        <cfvo type="percent" val="0"/>
        <cfvo type="percent" val="33"/>
        <cfvo type="percent" val="67"/>
      </iconSet>
    </cfRule>
  </conditionalFormatting>
  <conditionalFormatting sqref="C89:C91">
    <cfRule type="iconSet" priority="34">
      <iconSet iconSet="3Arrows">
        <cfvo type="percent" val="0"/>
        <cfvo type="percent" val="33"/>
        <cfvo type="percent" val="67"/>
      </iconSet>
    </cfRule>
  </conditionalFormatting>
  <conditionalFormatting sqref="I89:I91">
    <cfRule type="iconSet" priority="33">
      <iconSet iconSet="3Arrows">
        <cfvo type="percent" val="0"/>
        <cfvo type="percent" val="33"/>
        <cfvo type="percent" val="67"/>
      </iconSet>
    </cfRule>
  </conditionalFormatting>
  <conditionalFormatting sqref="H89:H91">
    <cfRule type="iconSet" priority="32">
      <iconSet iconSet="3Arrows">
        <cfvo type="percent" val="0"/>
        <cfvo type="percent" val="33"/>
        <cfvo type="percent" val="67"/>
      </iconSet>
    </cfRule>
  </conditionalFormatting>
  <conditionalFormatting sqref="E89:E91">
    <cfRule type="iconSet" priority="31">
      <iconSet iconSet="3Arrows">
        <cfvo type="percent" val="0"/>
        <cfvo type="percent" val="33"/>
        <cfvo type="percent" val="67"/>
      </iconSet>
    </cfRule>
  </conditionalFormatting>
  <conditionalFormatting sqref="F89:F91">
    <cfRule type="iconSet" priority="30">
      <iconSet iconSet="3Arrows">
        <cfvo type="percent" val="0"/>
        <cfvo type="percent" val="33"/>
        <cfvo type="percent" val="67"/>
      </iconSet>
    </cfRule>
  </conditionalFormatting>
  <conditionalFormatting sqref="B74:B76">
    <cfRule type="iconSet" priority="29">
      <iconSet iconSet="3Arrows">
        <cfvo type="percent" val="0"/>
        <cfvo type="percent" val="33"/>
        <cfvo type="percent" val="67"/>
      </iconSet>
    </cfRule>
  </conditionalFormatting>
  <conditionalFormatting sqref="C74:C76">
    <cfRule type="iconSet" priority="28">
      <iconSet iconSet="3Arrows">
        <cfvo type="percent" val="0"/>
        <cfvo type="percent" val="33"/>
        <cfvo type="percent" val="67"/>
      </iconSet>
    </cfRule>
  </conditionalFormatting>
  <conditionalFormatting sqref="D74:D76">
    <cfRule type="iconSet" priority="27">
      <iconSet iconSet="3Arrows">
        <cfvo type="percent" val="0"/>
        <cfvo type="percent" val="33"/>
        <cfvo type="percent" val="67"/>
      </iconSet>
    </cfRule>
  </conditionalFormatting>
  <conditionalFormatting sqref="E74:E76">
    <cfRule type="iconSet" priority="26">
      <iconSet iconSet="3Arrows">
        <cfvo type="percent" val="0"/>
        <cfvo type="percent" val="33"/>
        <cfvo type="percent" val="67"/>
      </iconSet>
    </cfRule>
  </conditionalFormatting>
  <conditionalFormatting sqref="B65:B67">
    <cfRule type="iconSet" priority="25">
      <iconSet iconSet="3Arrows">
        <cfvo type="percent" val="0"/>
        <cfvo type="percent" val="33"/>
        <cfvo type="percent" val="67"/>
      </iconSet>
    </cfRule>
  </conditionalFormatting>
  <conditionalFormatting sqref="C65:C67">
    <cfRule type="iconSet" priority="24">
      <iconSet iconSet="3Arrows">
        <cfvo type="percent" val="0"/>
        <cfvo type="percent" val="33"/>
        <cfvo type="percent" val="67"/>
      </iconSet>
    </cfRule>
  </conditionalFormatting>
  <conditionalFormatting sqref="H65:H67">
    <cfRule type="iconSet" priority="23">
      <iconSet iconSet="3Arrows">
        <cfvo type="percent" val="0"/>
        <cfvo type="percent" val="33"/>
        <cfvo type="percent" val="67"/>
      </iconSet>
    </cfRule>
  </conditionalFormatting>
  <conditionalFormatting sqref="I65:I67">
    <cfRule type="iconSet" priority="22">
      <iconSet iconSet="3Arrows">
        <cfvo type="percent" val="0"/>
        <cfvo type="percent" val="33"/>
        <cfvo type="percent" val="67"/>
      </iconSet>
    </cfRule>
  </conditionalFormatting>
  <conditionalFormatting sqref="E65:E67">
    <cfRule type="iconSet" priority="21">
      <iconSet iconSet="3Arrows">
        <cfvo type="percent" val="0"/>
        <cfvo type="percent" val="33"/>
        <cfvo type="percent" val="67"/>
      </iconSet>
    </cfRule>
  </conditionalFormatting>
  <conditionalFormatting sqref="F65:F67">
    <cfRule type="iconSet" priority="20">
      <iconSet iconSet="3Arrows">
        <cfvo type="percent" val="0"/>
        <cfvo type="percent" val="33"/>
        <cfvo type="percent" val="67"/>
      </iconSet>
    </cfRule>
  </conditionalFormatting>
  <conditionalFormatting sqref="B32:B37">
    <cfRule type="iconSet" priority="19">
      <iconSet iconSet="3Arrows">
        <cfvo type="percent" val="0"/>
        <cfvo type="percent" val="33"/>
        <cfvo type="percent" val="67"/>
      </iconSet>
    </cfRule>
  </conditionalFormatting>
  <conditionalFormatting sqref="C32:C37">
    <cfRule type="iconSet" priority="18">
      <iconSet iconSet="3Arrows">
        <cfvo type="percent" val="0"/>
        <cfvo type="percent" val="33"/>
        <cfvo type="percent" val="67"/>
      </iconSet>
    </cfRule>
  </conditionalFormatting>
  <conditionalFormatting sqref="D32:D37">
    <cfRule type="iconSet" priority="17">
      <iconSet iconSet="3Arrows">
        <cfvo type="percent" val="0"/>
        <cfvo type="percent" val="33"/>
        <cfvo type="percent" val="67"/>
      </iconSet>
    </cfRule>
  </conditionalFormatting>
  <conditionalFormatting sqref="E32:E37">
    <cfRule type="iconSet" priority="16">
      <iconSet iconSet="3Arrows">
        <cfvo type="percent" val="0"/>
        <cfvo type="percent" val="33"/>
        <cfvo type="percent" val="67"/>
      </iconSet>
    </cfRule>
  </conditionalFormatting>
  <conditionalFormatting sqref="B98:B100">
    <cfRule type="iconSet" priority="11">
      <iconSet iconSet="3Arrows">
        <cfvo type="percent" val="0"/>
        <cfvo type="percent" val="33"/>
        <cfvo type="percent" val="67"/>
      </iconSet>
    </cfRule>
  </conditionalFormatting>
  <conditionalFormatting sqref="C98:C100">
    <cfRule type="iconSet" priority="10">
      <iconSet iconSet="3Arrows">
        <cfvo type="percent" val="0"/>
        <cfvo type="percent" val="33"/>
        <cfvo type="percent" val="67"/>
      </iconSet>
    </cfRule>
  </conditionalFormatting>
  <conditionalFormatting sqref="D98:D100">
    <cfRule type="iconSet" priority="9">
      <iconSet iconSet="3Arrows">
        <cfvo type="percent" val="0"/>
        <cfvo type="percent" val="33"/>
        <cfvo type="percent" val="67"/>
      </iconSet>
    </cfRule>
  </conditionalFormatting>
  <conditionalFormatting sqref="E98:E100">
    <cfRule type="iconSet" priority="8">
      <iconSet iconSet="3Arrows">
        <cfvo type="percent" val="0"/>
        <cfvo type="percent" val="33"/>
        <cfvo type="percent" val="67"/>
      </iconSet>
    </cfRule>
  </conditionalFormatting>
  <conditionalFormatting sqref="B127:B134">
    <cfRule type="iconSet" priority="7">
      <iconSet iconSet="3Arrows">
        <cfvo type="percent" val="0"/>
        <cfvo type="percent" val="33"/>
        <cfvo type="percent" val="67"/>
      </iconSet>
    </cfRule>
  </conditionalFormatting>
  <conditionalFormatting sqref="D111:D118">
    <cfRule type="iconSet" priority="6">
      <iconSet iconSet="3Arrows">
        <cfvo type="percent" val="0"/>
        <cfvo type="percent" val="33"/>
        <cfvo type="percent" val="67"/>
      </iconSet>
    </cfRule>
  </conditionalFormatting>
  <conditionalFormatting sqref="F111:F118">
    <cfRule type="iconSet" priority="5">
      <iconSet iconSet="3Arrows">
        <cfvo type="percent" val="0"/>
        <cfvo type="percent" val="33"/>
        <cfvo type="percent" val="67"/>
      </iconSet>
    </cfRule>
  </conditionalFormatting>
  <conditionalFormatting sqref="B111:B118">
    <cfRule type="iconSet" priority="4">
      <iconSet iconSet="3Arrows">
        <cfvo type="percent" val="0"/>
        <cfvo type="percent" val="33"/>
        <cfvo type="percent" val="67"/>
      </iconSet>
    </cfRule>
  </conditionalFormatting>
  <conditionalFormatting sqref="D127:D134">
    <cfRule type="iconSet" priority="3">
      <iconSet iconSet="3Arrows">
        <cfvo type="percent" val="0"/>
        <cfvo type="percent" val="33"/>
        <cfvo type="percent" val="67"/>
      </iconSet>
    </cfRule>
  </conditionalFormatting>
  <conditionalFormatting sqref="F127:F134">
    <cfRule type="iconSet" priority="2">
      <iconSet iconSet="3Arrows">
        <cfvo type="percent" val="0"/>
        <cfvo type="percent" val="33"/>
        <cfvo type="percent" val="67"/>
      </iconSet>
    </cfRule>
  </conditionalFormatting>
  <conditionalFormatting sqref="H127:H134">
    <cfRule type="iconSet" priority="1">
      <iconSet iconSet="3Arrows">
        <cfvo type="percent" val="0"/>
        <cfvo type="percent" val="33"/>
        <cfvo type="percent" val="67"/>
      </iconSet>
    </cfRule>
  </conditionalFormatting>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workbookViewId="0">
      <selection activeCell="N25" sqref="N25"/>
    </sheetView>
  </sheetViews>
  <sheetFormatPr defaultRowHeight="15" x14ac:dyDescent="0.25"/>
  <cols>
    <col min="1" max="1" width="10.28515625" customWidth="1"/>
    <col min="2" max="2" width="13.140625" customWidth="1"/>
    <col min="5" max="5" width="10.140625" customWidth="1"/>
    <col min="7" max="7" width="10.28515625" customWidth="1"/>
    <col min="9" max="9" width="11.42578125" customWidth="1"/>
  </cols>
  <sheetData>
    <row r="1" spans="1:13" x14ac:dyDescent="0.25">
      <c r="A1" s="132" t="s">
        <v>460</v>
      </c>
      <c r="B1" s="132"/>
    </row>
    <row r="2" spans="1:13" ht="7.5" customHeight="1" x14ac:dyDescent="0.25"/>
    <row r="3" spans="1:13" ht="26.25" customHeight="1" x14ac:dyDescent="0.25">
      <c r="A3" s="384" t="s">
        <v>461</v>
      </c>
      <c r="B3" s="384"/>
      <c r="C3" s="384" t="s">
        <v>462</v>
      </c>
      <c r="D3" s="384"/>
      <c r="E3" s="384" t="s">
        <v>464</v>
      </c>
      <c r="F3" s="384"/>
      <c r="G3" s="384" t="s">
        <v>263</v>
      </c>
      <c r="H3" s="384"/>
      <c r="I3" s="385" t="s">
        <v>6</v>
      </c>
      <c r="J3" s="385"/>
    </row>
    <row r="4" spans="1:13" ht="60" x14ac:dyDescent="0.25">
      <c r="A4" s="384"/>
      <c r="B4" s="384"/>
      <c r="C4" s="213" t="s">
        <v>463</v>
      </c>
      <c r="D4" s="214" t="s">
        <v>10</v>
      </c>
      <c r="E4" s="214" t="s">
        <v>465</v>
      </c>
      <c r="F4" s="214" t="s">
        <v>466</v>
      </c>
      <c r="G4" s="214" t="s">
        <v>465</v>
      </c>
      <c r="H4" s="214" t="s">
        <v>466</v>
      </c>
      <c r="I4" s="214" t="s">
        <v>467</v>
      </c>
      <c r="J4" s="214" t="s">
        <v>10</v>
      </c>
    </row>
    <row r="5" spans="1:13" x14ac:dyDescent="0.25">
      <c r="A5" s="375" t="s">
        <v>468</v>
      </c>
      <c r="B5" s="375"/>
      <c r="C5" s="2">
        <v>60</v>
      </c>
      <c r="D5" s="8">
        <f>C5/C10</f>
        <v>0.64516129032258063</v>
      </c>
      <c r="E5" s="228" t="s">
        <v>479</v>
      </c>
      <c r="F5" s="8">
        <f>50/129</f>
        <v>0.38759689922480622</v>
      </c>
      <c r="G5" s="228" t="s">
        <v>485</v>
      </c>
      <c r="H5" s="8">
        <f>108/144</f>
        <v>0.75</v>
      </c>
      <c r="I5" s="6">
        <v>199521495</v>
      </c>
      <c r="J5" s="8">
        <f>I5/I10</f>
        <v>0.54280348576036241</v>
      </c>
    </row>
    <row r="6" spans="1:13" x14ac:dyDescent="0.25">
      <c r="A6" s="375" t="s">
        <v>469</v>
      </c>
      <c r="B6" s="375"/>
      <c r="C6" s="2">
        <v>2</v>
      </c>
      <c r="D6" s="8">
        <f>C6/C10</f>
        <v>2.1505376344086023E-2</v>
      </c>
      <c r="E6" s="278" t="s">
        <v>478</v>
      </c>
      <c r="F6" s="8">
        <f>29/129</f>
        <v>0.22480620155038761</v>
      </c>
      <c r="G6" s="2">
        <v>0</v>
      </c>
      <c r="H6" s="8">
        <f>0/144</f>
        <v>0</v>
      </c>
      <c r="I6" s="6">
        <v>10888654</v>
      </c>
      <c r="J6" s="8">
        <f>I6/I10</f>
        <v>2.9622870189693163E-2</v>
      </c>
    </row>
    <row r="7" spans="1:13" ht="45" x14ac:dyDescent="0.25">
      <c r="A7" s="401" t="s">
        <v>471</v>
      </c>
      <c r="B7" s="12" t="s">
        <v>259</v>
      </c>
      <c r="C7" s="2">
        <v>7</v>
      </c>
      <c r="D7" s="8">
        <f>C7/C9</f>
        <v>0.22580645161290322</v>
      </c>
      <c r="E7" s="228" t="s">
        <v>480</v>
      </c>
      <c r="F7" s="8">
        <f>7/50</f>
        <v>0.14000000000000001</v>
      </c>
      <c r="G7" s="2">
        <v>0</v>
      </c>
      <c r="H7" s="8">
        <f>0/36</f>
        <v>0</v>
      </c>
      <c r="I7" s="6">
        <v>6363145</v>
      </c>
      <c r="J7" s="8">
        <f>I7/I9</f>
        <v>4.0486835241659067E-2</v>
      </c>
    </row>
    <row r="8" spans="1:13" ht="45" x14ac:dyDescent="0.25">
      <c r="A8" s="401"/>
      <c r="B8" s="12" t="s">
        <v>470</v>
      </c>
      <c r="C8" s="2">
        <v>24</v>
      </c>
      <c r="D8" s="8">
        <f>C8/C9</f>
        <v>0.77419354838709675</v>
      </c>
      <c r="E8" s="228" t="s">
        <v>481</v>
      </c>
      <c r="F8" s="8">
        <f>43/50</f>
        <v>0.86</v>
      </c>
      <c r="G8" s="228" t="s">
        <v>482</v>
      </c>
      <c r="H8" s="8">
        <f>36/36</f>
        <v>1</v>
      </c>
      <c r="I8" s="6">
        <v>150802634</v>
      </c>
      <c r="J8" s="8">
        <f>I8/I9</f>
        <v>0.95951316475834092</v>
      </c>
    </row>
    <row r="9" spans="1:13" x14ac:dyDescent="0.25">
      <c r="A9" s="401"/>
      <c r="B9" s="280" t="s">
        <v>20</v>
      </c>
      <c r="C9" s="86">
        <f>SUM(C7:C8)</f>
        <v>31</v>
      </c>
      <c r="D9" s="75">
        <f>C9/C10</f>
        <v>0.33333333333333331</v>
      </c>
      <c r="E9" s="282" t="s">
        <v>486</v>
      </c>
      <c r="F9" s="75">
        <f>50/129</f>
        <v>0.38759689922480622</v>
      </c>
      <c r="G9" s="282" t="s">
        <v>482</v>
      </c>
      <c r="H9" s="75">
        <f>36/144</f>
        <v>0.25</v>
      </c>
      <c r="I9" s="281">
        <f>I8+I7</f>
        <v>157165779</v>
      </c>
      <c r="J9" s="75">
        <f>I9/I10</f>
        <v>0.42757364404994441</v>
      </c>
    </row>
    <row r="10" spans="1:13" ht="14.25" customHeight="1" x14ac:dyDescent="0.25">
      <c r="A10" s="400" t="s">
        <v>472</v>
      </c>
      <c r="B10" s="400"/>
      <c r="C10" s="74">
        <f>C5+C6+C9</f>
        <v>93</v>
      </c>
      <c r="D10" s="277">
        <f>D5+D6+D9</f>
        <v>1</v>
      </c>
      <c r="E10" s="279" t="s">
        <v>483</v>
      </c>
      <c r="F10" s="277">
        <f>F5+F6+F9</f>
        <v>1</v>
      </c>
      <c r="G10" s="279" t="s">
        <v>484</v>
      </c>
      <c r="H10" s="277">
        <f>H5+H6+H9</f>
        <v>1</v>
      </c>
      <c r="I10" s="134">
        <f>I5+I6+I7+I8</f>
        <v>367575928</v>
      </c>
      <c r="J10" s="277">
        <f>J5+J6+J9</f>
        <v>1</v>
      </c>
    </row>
    <row r="11" spans="1:13" ht="8.25" customHeight="1" x14ac:dyDescent="0.25"/>
    <row r="12" spans="1:13" ht="30.75" customHeight="1" x14ac:dyDescent="0.25">
      <c r="A12" s="398" t="s">
        <v>260</v>
      </c>
      <c r="B12" s="398"/>
      <c r="C12" s="398"/>
      <c r="D12" s="398"/>
      <c r="E12" s="398"/>
      <c r="F12" s="398"/>
      <c r="G12" s="398"/>
      <c r="H12" s="398"/>
      <c r="I12" s="398"/>
      <c r="J12" s="398"/>
      <c r="K12" s="398"/>
      <c r="L12" s="398"/>
      <c r="M12" s="398"/>
    </row>
    <row r="13" spans="1:13" ht="12.75" customHeight="1" x14ac:dyDescent="0.25"/>
    <row r="14" spans="1:13" ht="57" customHeight="1" x14ac:dyDescent="0.25">
      <c r="A14" s="384" t="s">
        <v>473</v>
      </c>
      <c r="B14" s="384"/>
      <c r="C14" s="384"/>
      <c r="D14" s="384"/>
      <c r="E14" s="384"/>
      <c r="F14" s="384"/>
      <c r="G14" s="384"/>
      <c r="H14" s="384"/>
      <c r="I14" s="384"/>
      <c r="J14" s="384"/>
      <c r="K14" s="214" t="s">
        <v>177</v>
      </c>
      <c r="L14" s="214" t="s">
        <v>6</v>
      </c>
      <c r="M14" s="214" t="s">
        <v>10</v>
      </c>
    </row>
    <row r="15" spans="1:13" ht="33" customHeight="1" x14ac:dyDescent="0.25">
      <c r="A15" s="376" t="s">
        <v>475</v>
      </c>
      <c r="B15" s="376"/>
      <c r="C15" s="376"/>
      <c r="D15" s="376"/>
      <c r="E15" s="376"/>
      <c r="F15" s="376"/>
      <c r="G15" s="376"/>
      <c r="H15" s="376"/>
      <c r="I15" s="376"/>
      <c r="J15" s="376"/>
      <c r="K15" s="216">
        <v>5</v>
      </c>
      <c r="L15" s="6">
        <v>4633528</v>
      </c>
      <c r="M15" s="8">
        <f>L15/L18</f>
        <v>0.72818205462864671</v>
      </c>
    </row>
    <row r="16" spans="1:13" ht="57" customHeight="1" x14ac:dyDescent="0.25">
      <c r="A16" s="376" t="s">
        <v>476</v>
      </c>
      <c r="B16" s="376"/>
      <c r="C16" s="376"/>
      <c r="D16" s="376"/>
      <c r="E16" s="376"/>
      <c r="F16" s="376"/>
      <c r="G16" s="376"/>
      <c r="H16" s="376"/>
      <c r="I16" s="376"/>
      <c r="J16" s="376"/>
      <c r="K16" s="216">
        <v>1</v>
      </c>
      <c r="L16" s="6">
        <v>1129617</v>
      </c>
      <c r="M16" s="8">
        <f>L16/L18</f>
        <v>0.17752495031937823</v>
      </c>
    </row>
    <row r="17" spans="1:13" ht="31.5" customHeight="1" x14ac:dyDescent="0.25">
      <c r="A17" s="399" t="s">
        <v>477</v>
      </c>
      <c r="B17" s="399"/>
      <c r="C17" s="399"/>
      <c r="D17" s="399"/>
      <c r="E17" s="399"/>
      <c r="F17" s="399"/>
      <c r="G17" s="399"/>
      <c r="H17" s="399"/>
      <c r="I17" s="399"/>
      <c r="J17" s="399"/>
      <c r="K17" s="216">
        <v>1</v>
      </c>
      <c r="L17" s="6">
        <v>600000</v>
      </c>
      <c r="M17" s="8">
        <f>L17/L18</f>
        <v>9.4292995051975081E-2</v>
      </c>
    </row>
    <row r="18" spans="1:13" x14ac:dyDescent="0.25">
      <c r="A18" s="271" t="s">
        <v>11</v>
      </c>
      <c r="B18" s="225"/>
      <c r="C18" s="225"/>
      <c r="D18" s="225"/>
      <c r="E18" s="225"/>
      <c r="F18" s="225"/>
      <c r="G18" s="225"/>
      <c r="H18" s="225"/>
      <c r="I18" s="225"/>
      <c r="J18" s="226"/>
      <c r="K18" s="272">
        <f>SUM(K15:K17)</f>
        <v>7</v>
      </c>
      <c r="L18" s="179">
        <f>SUM(L15:L17)</f>
        <v>6363145</v>
      </c>
      <c r="M18" s="180">
        <f>SUM(M15:M17)</f>
        <v>1</v>
      </c>
    </row>
    <row r="19" spans="1:13" x14ac:dyDescent="0.25">
      <c r="K19" s="266"/>
    </row>
    <row r="22" spans="1:13" x14ac:dyDescent="0.25">
      <c r="A22" s="132" t="s">
        <v>474</v>
      </c>
    </row>
    <row r="24" spans="1:13" ht="30.75" customHeight="1" x14ac:dyDescent="0.25">
      <c r="A24" s="395" t="s">
        <v>468</v>
      </c>
      <c r="B24" s="391"/>
      <c r="C24" s="385" t="s">
        <v>469</v>
      </c>
      <c r="D24" s="385"/>
      <c r="E24" s="385" t="s">
        <v>471</v>
      </c>
      <c r="F24" s="385"/>
      <c r="G24" s="384" t="s">
        <v>20</v>
      </c>
      <c r="H24" s="384"/>
      <c r="I24" s="385" t="s">
        <v>6</v>
      </c>
      <c r="J24" s="385"/>
    </row>
    <row r="25" spans="1:13" ht="30" x14ac:dyDescent="0.25">
      <c r="A25" s="215" t="s">
        <v>463</v>
      </c>
      <c r="B25" s="215" t="s">
        <v>10</v>
      </c>
      <c r="C25" s="215" t="s">
        <v>463</v>
      </c>
      <c r="D25" s="212" t="s">
        <v>10</v>
      </c>
      <c r="E25" s="215" t="s">
        <v>463</v>
      </c>
      <c r="F25" s="212" t="s">
        <v>10</v>
      </c>
      <c r="G25" s="215" t="s">
        <v>463</v>
      </c>
      <c r="H25" s="212" t="s">
        <v>10</v>
      </c>
      <c r="I25" s="212" t="s">
        <v>467</v>
      </c>
      <c r="J25" s="212" t="s">
        <v>10</v>
      </c>
    </row>
    <row r="26" spans="1:13" x14ac:dyDescent="0.25">
      <c r="A26" s="267" t="s">
        <v>12</v>
      </c>
      <c r="B26" s="220"/>
      <c r="C26" s="220"/>
      <c r="D26" s="220"/>
      <c r="E26" s="220"/>
      <c r="F26" s="220"/>
      <c r="G26" s="220"/>
      <c r="H26" s="220"/>
      <c r="I26" s="220"/>
      <c r="J26" s="34"/>
    </row>
    <row r="27" spans="1:13" x14ac:dyDescent="0.25">
      <c r="A27" s="268">
        <v>3</v>
      </c>
      <c r="B27" s="275">
        <f>A27/G27</f>
        <v>0.6</v>
      </c>
      <c r="C27" s="268">
        <v>1</v>
      </c>
      <c r="D27" s="275">
        <f>C27/G27</f>
        <v>0.2</v>
      </c>
      <c r="E27" s="268">
        <v>1</v>
      </c>
      <c r="F27" s="275">
        <f>E27/G27</f>
        <v>0.2</v>
      </c>
      <c r="G27" s="268">
        <v>5</v>
      </c>
      <c r="H27" s="275">
        <f>B27+D27+F27</f>
        <v>1</v>
      </c>
      <c r="I27" s="269">
        <v>14188632</v>
      </c>
      <c r="J27" s="275">
        <f>I27/I43</f>
        <v>3.8600547313315907E-2</v>
      </c>
    </row>
    <row r="28" spans="1:13" x14ac:dyDescent="0.25">
      <c r="A28" s="267" t="s">
        <v>13</v>
      </c>
      <c r="B28" s="276"/>
      <c r="C28" s="220"/>
      <c r="D28" s="276"/>
      <c r="E28" s="220"/>
      <c r="F28" s="276"/>
      <c r="G28" s="220"/>
      <c r="H28" s="220"/>
      <c r="I28" s="270"/>
      <c r="J28" s="42"/>
    </row>
    <row r="29" spans="1:13" x14ac:dyDescent="0.25">
      <c r="A29" s="268">
        <v>17</v>
      </c>
      <c r="B29" s="275">
        <f>A29/G29</f>
        <v>0.44736842105263158</v>
      </c>
      <c r="C29" s="268">
        <v>0</v>
      </c>
      <c r="D29" s="275">
        <f>C29/G29</f>
        <v>0</v>
      </c>
      <c r="E29" s="268">
        <v>21</v>
      </c>
      <c r="F29" s="275">
        <f>E29/G29</f>
        <v>0.55263157894736847</v>
      </c>
      <c r="G29" s="268">
        <v>38</v>
      </c>
      <c r="H29" s="275">
        <f>B29+D29+F29</f>
        <v>1</v>
      </c>
      <c r="I29" s="269">
        <v>190610922</v>
      </c>
      <c r="J29" s="275">
        <f>I29/I43</f>
        <v>0.51856203706571335</v>
      </c>
    </row>
    <row r="30" spans="1:13" x14ac:dyDescent="0.25">
      <c r="A30" s="267" t="s">
        <v>14</v>
      </c>
      <c r="B30" s="276"/>
      <c r="C30" s="220"/>
      <c r="D30" s="276"/>
      <c r="E30" s="220"/>
      <c r="F30" s="276"/>
      <c r="G30" s="220"/>
      <c r="H30" s="220"/>
      <c r="I30" s="270"/>
      <c r="J30" s="42"/>
    </row>
    <row r="31" spans="1:13" x14ac:dyDescent="0.25">
      <c r="A31" s="268">
        <v>6</v>
      </c>
      <c r="B31" s="275">
        <f>A31/G31</f>
        <v>0.75</v>
      </c>
      <c r="C31" s="268">
        <v>0</v>
      </c>
      <c r="D31" s="275">
        <f>C31/G31</f>
        <v>0</v>
      </c>
      <c r="E31" s="268">
        <v>2</v>
      </c>
      <c r="F31" s="275">
        <f>E31/G31</f>
        <v>0.25</v>
      </c>
      <c r="G31" s="268">
        <v>8</v>
      </c>
      <c r="H31" s="275">
        <f>B31+D31+F31</f>
        <v>1</v>
      </c>
      <c r="I31" s="269">
        <v>23936091</v>
      </c>
      <c r="J31" s="275">
        <f>I31/I43</f>
        <v>6.5118766428034422E-2</v>
      </c>
    </row>
    <row r="32" spans="1:13" x14ac:dyDescent="0.25">
      <c r="A32" s="267" t="s">
        <v>15</v>
      </c>
      <c r="B32" s="276"/>
      <c r="C32" s="220"/>
      <c r="D32" s="276"/>
      <c r="E32" s="220"/>
      <c r="F32" s="276"/>
      <c r="G32" s="220"/>
      <c r="H32" s="220"/>
      <c r="I32" s="270"/>
      <c r="J32" s="42"/>
    </row>
    <row r="33" spans="1:10" x14ac:dyDescent="0.25">
      <c r="A33" s="268">
        <v>10</v>
      </c>
      <c r="B33" s="275">
        <f>A33/G33</f>
        <v>0.76923076923076927</v>
      </c>
      <c r="C33" s="268">
        <v>0</v>
      </c>
      <c r="D33" s="275">
        <f>C33/G33</f>
        <v>0</v>
      </c>
      <c r="E33" s="268">
        <v>3</v>
      </c>
      <c r="F33" s="275">
        <f>E33/G33</f>
        <v>0.23076923076923078</v>
      </c>
      <c r="G33" s="268">
        <v>13</v>
      </c>
      <c r="H33" s="275">
        <f>B33+D33+F33</f>
        <v>1</v>
      </c>
      <c r="I33" s="269">
        <v>14105082</v>
      </c>
      <c r="J33" s="275">
        <f>I33/I43</f>
        <v>3.8373247336261913E-2</v>
      </c>
    </row>
    <row r="34" spans="1:10" x14ac:dyDescent="0.25">
      <c r="A34" s="267" t="s">
        <v>16</v>
      </c>
      <c r="B34" s="276"/>
      <c r="C34" s="220"/>
      <c r="D34" s="276"/>
      <c r="E34" s="220"/>
      <c r="F34" s="276"/>
      <c r="G34" s="220"/>
      <c r="H34" s="220"/>
      <c r="I34" s="270"/>
      <c r="J34" s="42"/>
    </row>
    <row r="35" spans="1:10" x14ac:dyDescent="0.25">
      <c r="A35" s="268">
        <v>12</v>
      </c>
      <c r="B35" s="275">
        <f>A35/G35</f>
        <v>0.8571428571428571</v>
      </c>
      <c r="C35" s="268">
        <v>0</v>
      </c>
      <c r="D35" s="275">
        <f>C35/G35</f>
        <v>0</v>
      </c>
      <c r="E35" s="268">
        <v>2</v>
      </c>
      <c r="F35" s="275">
        <f>E35/G35</f>
        <v>0.14285714285714285</v>
      </c>
      <c r="G35" s="268">
        <v>14</v>
      </c>
      <c r="H35" s="275">
        <f>B35+D35+F35</f>
        <v>1</v>
      </c>
      <c r="I35" s="269">
        <v>90764691</v>
      </c>
      <c r="J35" s="275">
        <f>I35/I43</f>
        <v>0.24692773407076865</v>
      </c>
    </row>
    <row r="36" spans="1:10" x14ac:dyDescent="0.25">
      <c r="A36" s="267" t="s">
        <v>17</v>
      </c>
      <c r="B36" s="276"/>
      <c r="C36" s="220"/>
      <c r="D36" s="276"/>
      <c r="E36" s="220"/>
      <c r="F36" s="276"/>
      <c r="G36" s="220"/>
      <c r="H36" s="220"/>
      <c r="I36" s="270"/>
      <c r="J36" s="42"/>
    </row>
    <row r="37" spans="1:10" x14ac:dyDescent="0.25">
      <c r="A37" s="268">
        <v>1</v>
      </c>
      <c r="B37" s="275">
        <f>A37/G37</f>
        <v>1</v>
      </c>
      <c r="C37" s="268">
        <v>0</v>
      </c>
      <c r="D37" s="275">
        <f>C37/G37</f>
        <v>0</v>
      </c>
      <c r="E37" s="268">
        <v>0</v>
      </c>
      <c r="F37" s="275">
        <f>E37/G37</f>
        <v>0</v>
      </c>
      <c r="G37" s="268">
        <v>1</v>
      </c>
      <c r="H37" s="275">
        <f>B37+D37+F37</f>
        <v>1</v>
      </c>
      <c r="I37" s="269">
        <v>820000</v>
      </c>
      <c r="J37" s="275">
        <f>I37/I43</f>
        <v>2.230831612020034E-3</v>
      </c>
    </row>
    <row r="38" spans="1:10" x14ac:dyDescent="0.25">
      <c r="A38" s="267" t="s">
        <v>18</v>
      </c>
      <c r="B38" s="276"/>
      <c r="C38" s="220"/>
      <c r="D38" s="276"/>
      <c r="E38" s="220"/>
      <c r="F38" s="276"/>
      <c r="G38" s="220"/>
      <c r="H38" s="220"/>
      <c r="I38" s="270"/>
      <c r="J38" s="42"/>
    </row>
    <row r="39" spans="1:10" x14ac:dyDescent="0.25">
      <c r="A39" s="268">
        <v>3</v>
      </c>
      <c r="B39" s="275">
        <f>A39/G39</f>
        <v>1</v>
      </c>
      <c r="C39" s="268">
        <v>0</v>
      </c>
      <c r="D39" s="275">
        <f>C39/G39</f>
        <v>0</v>
      </c>
      <c r="E39" s="268">
        <v>0</v>
      </c>
      <c r="F39" s="275">
        <f>E39/G39</f>
        <v>0</v>
      </c>
      <c r="G39" s="268">
        <v>3</v>
      </c>
      <c r="H39" s="275">
        <f>B39+D39+F39</f>
        <v>1</v>
      </c>
      <c r="I39" s="269">
        <v>2387895</v>
      </c>
      <c r="J39" s="275">
        <f>I39/I43</f>
        <v>6.4963312831519257E-3</v>
      </c>
    </row>
    <row r="40" spans="1:10" x14ac:dyDescent="0.25">
      <c r="A40" s="267" t="s">
        <v>19</v>
      </c>
      <c r="B40" s="276"/>
      <c r="C40" s="220"/>
      <c r="D40" s="276"/>
      <c r="E40" s="220"/>
      <c r="F40" s="276"/>
      <c r="G40" s="220"/>
      <c r="H40" s="220"/>
      <c r="I40" s="270"/>
      <c r="J40" s="42"/>
    </row>
    <row r="41" spans="1:10" x14ac:dyDescent="0.25">
      <c r="A41" s="268">
        <v>8</v>
      </c>
      <c r="B41" s="275">
        <f>A41/G41</f>
        <v>0.72727272727272729</v>
      </c>
      <c r="C41" s="268">
        <v>1</v>
      </c>
      <c r="D41" s="275">
        <f>C41/G41</f>
        <v>9.0909090909090912E-2</v>
      </c>
      <c r="E41" s="268">
        <v>2</v>
      </c>
      <c r="F41" s="275">
        <f>E41/G41</f>
        <v>0.18181818181818182</v>
      </c>
      <c r="G41" s="268">
        <v>11</v>
      </c>
      <c r="H41" s="275">
        <f>B41+D41+F41</f>
        <v>1</v>
      </c>
      <c r="I41" s="269">
        <v>30762615</v>
      </c>
      <c r="J41" s="275">
        <f>I41/I43</f>
        <v>8.3690504890733763E-2</v>
      </c>
    </row>
    <row r="42" spans="1:10" x14ac:dyDescent="0.25">
      <c r="A42" s="267" t="s">
        <v>20</v>
      </c>
      <c r="B42" s="276"/>
      <c r="C42" s="220"/>
      <c r="D42" s="276"/>
      <c r="E42" s="220"/>
      <c r="F42" s="276"/>
      <c r="G42" s="220"/>
      <c r="H42" s="220"/>
      <c r="I42" s="220"/>
      <c r="J42" s="42"/>
    </row>
    <row r="43" spans="1:10" x14ac:dyDescent="0.25">
      <c r="A43" s="195">
        <f>A27+A29+A31+A33+A35+A37+A39+A41</f>
        <v>60</v>
      </c>
      <c r="B43" s="197">
        <f>A43/G43</f>
        <v>0.64516129032258063</v>
      </c>
      <c r="C43" s="195">
        <f>C27+C29+C31+C33+C35+C37+C39+C41</f>
        <v>2</v>
      </c>
      <c r="D43" s="197">
        <f>C43/G43</f>
        <v>2.1505376344086023E-2</v>
      </c>
      <c r="E43" s="195">
        <f>E27+E29+E31+E33+E35+E37+E39+E41</f>
        <v>31</v>
      </c>
      <c r="F43" s="197">
        <f>E43/G43</f>
        <v>0.33333333333333331</v>
      </c>
      <c r="G43" s="195">
        <f>G27+G29+G31+G33+G35+G37+G39+G41</f>
        <v>93</v>
      </c>
      <c r="H43" s="197">
        <f>B43+D43+F43</f>
        <v>1</v>
      </c>
      <c r="I43" s="196">
        <f>I27+I29+I31+I33+I35+I37+I39+I41</f>
        <v>367575928</v>
      </c>
      <c r="J43" s="197">
        <f>SUM(J27:J41)</f>
        <v>0.99999999999999978</v>
      </c>
    </row>
  </sheetData>
  <mergeCells count="19">
    <mergeCell ref="A10:B10"/>
    <mergeCell ref="A6:B6"/>
    <mergeCell ref="A5:B5"/>
    <mergeCell ref="A3:B4"/>
    <mergeCell ref="A12:M12"/>
    <mergeCell ref="I3:J3"/>
    <mergeCell ref="G3:H3"/>
    <mergeCell ref="E3:F3"/>
    <mergeCell ref="C3:D3"/>
    <mergeCell ref="A7:A9"/>
    <mergeCell ref="A17:J17"/>
    <mergeCell ref="A14:J14"/>
    <mergeCell ref="C24:D24"/>
    <mergeCell ref="E24:F24"/>
    <mergeCell ref="G24:H24"/>
    <mergeCell ref="I24:J24"/>
    <mergeCell ref="A24:B24"/>
    <mergeCell ref="A15:J15"/>
    <mergeCell ref="A16:J16"/>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selection activeCell="R32" sqref="R32"/>
    </sheetView>
  </sheetViews>
  <sheetFormatPr defaultRowHeight="15" x14ac:dyDescent="0.25"/>
  <cols>
    <col min="2" max="2" width="10.140625" customWidth="1"/>
    <col min="3" max="3" width="10.85546875" customWidth="1"/>
    <col min="5" max="5" width="11.28515625" customWidth="1"/>
  </cols>
  <sheetData>
    <row r="1" spans="1:7" x14ac:dyDescent="0.25">
      <c r="A1" s="16" t="s">
        <v>570</v>
      </c>
    </row>
    <row r="3" spans="1:7" ht="45" x14ac:dyDescent="0.25">
      <c r="A3" s="324" t="s">
        <v>53</v>
      </c>
      <c r="B3" s="325" t="s">
        <v>487</v>
      </c>
      <c r="C3" s="325" t="s">
        <v>57</v>
      </c>
      <c r="D3" s="325" t="s">
        <v>10</v>
      </c>
      <c r="E3" s="325" t="s">
        <v>255</v>
      </c>
      <c r="F3" s="326" t="s">
        <v>10</v>
      </c>
      <c r="G3" s="327" t="s">
        <v>20</v>
      </c>
    </row>
    <row r="4" spans="1:7" x14ac:dyDescent="0.25">
      <c r="A4" s="2">
        <v>2012</v>
      </c>
      <c r="B4" s="2">
        <v>101</v>
      </c>
      <c r="C4" s="2">
        <v>109</v>
      </c>
      <c r="D4" s="8">
        <f>C4/G4</f>
        <v>0.73648648648648651</v>
      </c>
      <c r="E4" s="2">
        <v>39</v>
      </c>
      <c r="F4" s="120">
        <f>E4/G4</f>
        <v>0.26351351351351349</v>
      </c>
      <c r="G4" s="24">
        <v>148</v>
      </c>
    </row>
    <row r="5" spans="1:7" x14ac:dyDescent="0.25">
      <c r="A5" s="2">
        <v>2013</v>
      </c>
      <c r="B5" s="2">
        <v>111</v>
      </c>
      <c r="C5" s="2">
        <v>137</v>
      </c>
      <c r="D5" s="8">
        <f>C5/G5</f>
        <v>0.36052631578947369</v>
      </c>
      <c r="E5" s="2">
        <v>243</v>
      </c>
      <c r="F5" s="120">
        <f>E5/G5</f>
        <v>0.63947368421052631</v>
      </c>
      <c r="G5" s="24">
        <v>380</v>
      </c>
    </row>
    <row r="6" spans="1:7" x14ac:dyDescent="0.25">
      <c r="A6" s="2">
        <v>2014</v>
      </c>
      <c r="B6" s="2">
        <v>119</v>
      </c>
      <c r="C6" s="2">
        <v>119</v>
      </c>
      <c r="D6" s="8">
        <f>C6/G6</f>
        <v>0.78289473684210531</v>
      </c>
      <c r="E6" s="2">
        <v>33</v>
      </c>
      <c r="F6" s="120">
        <f>E6/G6</f>
        <v>0.21710526315789475</v>
      </c>
      <c r="G6" s="24">
        <f>C6+E6</f>
        <v>152</v>
      </c>
    </row>
    <row r="7" spans="1:7" x14ac:dyDescent="0.25">
      <c r="A7" s="2">
        <v>2015</v>
      </c>
      <c r="B7" s="2">
        <v>93</v>
      </c>
      <c r="C7" s="2">
        <v>129</v>
      </c>
      <c r="D7" s="8">
        <f>C7/G7</f>
        <v>0.47252747252747251</v>
      </c>
      <c r="E7" s="2">
        <v>144</v>
      </c>
      <c r="F7" s="120">
        <f>E7/G7</f>
        <v>0.52747252747252749</v>
      </c>
      <c r="G7" s="24">
        <f>C7+E7</f>
        <v>273</v>
      </c>
    </row>
    <row r="9" spans="1:7" x14ac:dyDescent="0.25">
      <c r="A9" s="16" t="s">
        <v>571</v>
      </c>
    </row>
    <row r="11" spans="1:7" ht="45" x14ac:dyDescent="0.25">
      <c r="A11" s="324"/>
      <c r="B11" s="325" t="s">
        <v>57</v>
      </c>
      <c r="C11" s="325" t="s">
        <v>255</v>
      </c>
    </row>
    <row r="12" spans="1:7" x14ac:dyDescent="0.25">
      <c r="A12" s="2" t="s">
        <v>34</v>
      </c>
      <c r="B12" s="8">
        <v>0.73599999999999999</v>
      </c>
      <c r="C12" s="8">
        <v>0.26400000000000001</v>
      </c>
    </row>
    <row r="13" spans="1:7" x14ac:dyDescent="0.25">
      <c r="A13" s="2" t="s">
        <v>35</v>
      </c>
      <c r="B13" s="8">
        <v>0.36099999999999999</v>
      </c>
      <c r="C13" s="8">
        <v>0.63900000000000001</v>
      </c>
    </row>
    <row r="14" spans="1:7" x14ac:dyDescent="0.25">
      <c r="A14" s="2" t="s">
        <v>36</v>
      </c>
      <c r="B14" s="8">
        <v>0.78300000000000003</v>
      </c>
      <c r="C14" s="8">
        <v>0.217</v>
      </c>
    </row>
    <row r="15" spans="1:7" x14ac:dyDescent="0.25">
      <c r="A15" s="2" t="s">
        <v>37</v>
      </c>
      <c r="B15" s="8">
        <v>0.47299999999999998</v>
      </c>
      <c r="C15" s="8">
        <v>0.52700000000000002</v>
      </c>
    </row>
    <row r="30" spans="1:4" x14ac:dyDescent="0.25">
      <c r="A30" s="16" t="s">
        <v>572</v>
      </c>
    </row>
    <row r="32" spans="1:4" ht="135" x14ac:dyDescent="0.25">
      <c r="A32" s="74"/>
      <c r="B32" s="325" t="s">
        <v>56</v>
      </c>
      <c r="C32" s="325" t="s">
        <v>488</v>
      </c>
      <c r="D32" s="338" t="s">
        <v>489</v>
      </c>
    </row>
    <row r="33" spans="1:5" x14ac:dyDescent="0.25">
      <c r="A33" s="2" t="s">
        <v>35</v>
      </c>
      <c r="B33" s="8">
        <f>(B5-B4)/B4</f>
        <v>9.9009900990099015E-2</v>
      </c>
      <c r="C33" s="8">
        <f>(G5-G4)/G4</f>
        <v>1.5675675675675675</v>
      </c>
      <c r="D33" s="20">
        <f>G5/B5</f>
        <v>3.4234234234234235</v>
      </c>
    </row>
    <row r="34" spans="1:5" x14ac:dyDescent="0.25">
      <c r="A34" s="2" t="s">
        <v>36</v>
      </c>
      <c r="B34" s="8">
        <f>(B6-B5)/B5</f>
        <v>7.2072072072072071E-2</v>
      </c>
      <c r="C34" s="8">
        <f>(G6-G5)/G5</f>
        <v>-0.6</v>
      </c>
      <c r="D34" s="20">
        <f>G6/B6</f>
        <v>1.2773109243697478</v>
      </c>
    </row>
    <row r="35" spans="1:5" x14ac:dyDescent="0.25">
      <c r="A35" s="2" t="s">
        <v>37</v>
      </c>
      <c r="B35" s="8">
        <f>(B7-B6)/B6</f>
        <v>-0.21848739495798319</v>
      </c>
      <c r="C35" s="8">
        <f>(G7-G6)/G6</f>
        <v>0.79605263157894735</v>
      </c>
      <c r="D35" s="20">
        <f>G7/B7</f>
        <v>2.935483870967742</v>
      </c>
      <c r="E35" s="200"/>
    </row>
  </sheetData>
  <conditionalFormatting sqref="B4:B7">
    <cfRule type="iconSet" priority="7">
      <iconSet iconSet="3Arrows">
        <cfvo type="percent" val="0"/>
        <cfvo type="percent" val="33"/>
        <cfvo type="percent" val="67"/>
      </iconSet>
    </cfRule>
  </conditionalFormatting>
  <conditionalFormatting sqref="C4:C7">
    <cfRule type="iconSet" priority="6">
      <iconSet iconSet="3Arrows">
        <cfvo type="percent" val="0"/>
        <cfvo type="percent" val="33"/>
        <cfvo type="percent" val="67"/>
      </iconSet>
    </cfRule>
  </conditionalFormatting>
  <conditionalFormatting sqref="E4:E7">
    <cfRule type="iconSet" priority="5">
      <iconSet iconSet="3Arrows">
        <cfvo type="percent" val="0"/>
        <cfvo type="percent" val="33"/>
        <cfvo type="percent" val="67"/>
      </iconSet>
    </cfRule>
  </conditionalFormatting>
  <conditionalFormatting sqref="G4:G7">
    <cfRule type="iconSet" priority="4">
      <iconSet iconSet="3Arrows">
        <cfvo type="percent" val="0"/>
        <cfvo type="percent" val="33"/>
        <cfvo type="percent" val="67"/>
      </iconSet>
    </cfRule>
  </conditionalFormatting>
  <conditionalFormatting sqref="D4:D7">
    <cfRule type="top10" dxfId="15" priority="1" percent="1" rank="10"/>
  </conditionalFormatting>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SPSIL_2015_gads</vt:lpstr>
      <vt:lpstr>Satura_rādītājs_metodoloģija</vt:lpstr>
      <vt:lpstr>I_Kopā_2015</vt:lpstr>
      <vt:lpstr>II_Dinamika_sps_skaits_kopā_sum</vt:lpstr>
      <vt:lpstr>II_Kopējā_dinamika</vt:lpstr>
      <vt:lpstr>III_Virs_ES_Tab_2012_2015</vt:lpstr>
      <vt:lpstr>III_Virs_ES_iep_veidi_Tab_Din</vt:lpstr>
      <vt:lpstr>III_Virs_ES_procedūras_Tab</vt:lpstr>
      <vt:lpstr>III_Virs_ES_līgumu_vis.vien_Din</vt:lpstr>
      <vt:lpstr>III_Virs_ES_CPV_kodu_sadalījums</vt:lpstr>
      <vt:lpstr>III_Virs_ES_ārvalstnieki_Tab</vt:lpstr>
      <vt:lpstr>III_Virs_ES_ārvalstnieki_Din</vt:lpstr>
      <vt:lpstr>IV_Zem_Tab</vt:lpstr>
      <vt:lpstr>IV_Zem_Din</vt:lpstr>
      <vt:lpstr>V_Izņēmumi_Tab</vt:lpstr>
      <vt:lpstr>V_Izņēmumi_Din</vt:lpstr>
      <vt:lpstr>Duālo_pasūtītāju_saraksts</vt:lpstr>
      <vt:lpstr>Virs_ES_saraksts</vt:lpstr>
      <vt:lpstr>Secinājumi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2017-02-15T08:39:30Z</cp:lastPrinted>
  <dcterms:created xsi:type="dcterms:W3CDTF">2016-08-18T05:57:41Z</dcterms:created>
  <dcterms:modified xsi:type="dcterms:W3CDTF">2018-01-04T08:47:54Z</dcterms:modified>
</cp:coreProperties>
</file>