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Renate.Kundzina\Documents\2019. gads\Operatīvā statistika\Gada statistika\"/>
    </mc:Choice>
  </mc:AlternateContent>
  <xr:revisionPtr revIDLastSave="0" documentId="13_ncr:1_{D30C2690-F115-404D-9046-4162EEAE5ED8}" xr6:coauthVersionLast="40" xr6:coauthVersionMax="40" xr10:uidLastSave="{00000000-0000-0000-0000-000000000000}"/>
  <bookViews>
    <workbookView xWindow="0" yWindow="0" windowWidth="28800" windowHeight="13425"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E26" i="1"/>
  <c r="F21" i="1"/>
  <c r="E21" i="1"/>
  <c r="F17" i="1"/>
  <c r="E17" i="1"/>
  <c r="F13" i="1"/>
  <c r="E13" i="1"/>
  <c r="F15" i="1"/>
  <c r="E15" i="1"/>
  <c r="F14" i="1"/>
  <c r="E14" i="1"/>
  <c r="D21" i="1" l="1"/>
  <c r="C21" i="1"/>
  <c r="D15" i="1"/>
  <c r="C15" i="1"/>
  <c r="D14" i="1"/>
  <c r="C14" i="1"/>
  <c r="B15" i="1"/>
  <c r="B14" i="1"/>
  <c r="B21" i="1"/>
  <c r="D13" i="1" l="1"/>
  <c r="C13" i="1"/>
  <c r="B13" i="1"/>
  <c r="B26" i="1" l="1"/>
  <c r="D17" i="1" l="1"/>
  <c r="C17" i="1"/>
  <c r="B17" i="1"/>
  <c r="D26" i="1"/>
  <c r="C26" i="1"/>
</calcChain>
</file>

<file path=xl/sharedStrings.xml><?xml version="1.0" encoding="utf-8"?>
<sst xmlns="http://schemas.openxmlformats.org/spreadsheetml/2006/main" count="24" uniqueCount="20">
  <si>
    <t>Publisko iepirkumu likums</t>
  </si>
  <si>
    <t>Virs un zem ES līgumcenu sliekšņa kopā</t>
  </si>
  <si>
    <t>Virs ES līgumcenu sliekšņa ***</t>
  </si>
  <si>
    <t>Zem ES līgumcenu sliekšņa **</t>
  </si>
  <si>
    <t>Kopā</t>
  </si>
  <si>
    <t>Sabiedrisko pakalpojumu sniedzēju iepirkumu likums</t>
  </si>
  <si>
    <t>Publiskās un privātās partnerības likums</t>
  </si>
  <si>
    <t>Aizsardzības un drošības jomas iepirkumu likums</t>
  </si>
  <si>
    <t>Pavisam kopā</t>
  </si>
  <si>
    <t>Kopējā līgumcena, milj.EUR, bez PVN *</t>
  </si>
  <si>
    <t>Avots: IUB Publikāciju vadības sistēmas datu bāze</t>
  </si>
  <si>
    <t>Kopējais publicēto paziņojumu skaits un publikācijās norādītās kopējās līgumcenas 2018.gadā</t>
  </si>
  <si>
    <t>9.panta kārtībā ****</t>
  </si>
  <si>
    <t xml:space="preserve">Rezultātos norādītā līgumcena (EUR bez PVN) par līgumiem vispārīgās vienošanās ietvaros </t>
  </si>
  <si>
    <t>Ministru kabineta noteikumi Nr.104</t>
  </si>
  <si>
    <t>Iepirkumu izsludinā-šanas publikā-ciju skaits *</t>
  </si>
  <si>
    <t>Rezultātu paziņo-jumu skaits *</t>
  </si>
  <si>
    <t>Rezultātu paziņoju-mu ar norādi par līgumiem vispārīgās vienoša-nās ietvaros skaits</t>
  </si>
  <si>
    <r>
      <t xml:space="preserve">Apzīmējumu skaidrojumi:                                                                                                                                                                                                                            * </t>
    </r>
    <r>
      <rPr>
        <u/>
        <sz val="10"/>
        <rFont val="Calibri Light"/>
        <family val="2"/>
        <charset val="186"/>
        <scheme val="major"/>
      </rPr>
      <t>´Iepirkumu izsludināšanas publikāciju skaits</t>
    </r>
    <r>
      <rPr>
        <sz val="10"/>
        <rFont val="Calibri Light"/>
        <family val="2"/>
        <charset val="186"/>
        <scheme val="major"/>
      </rPr>
      <t xml:space="preserve">´ - norādītais skaitlis veidojas no iepirkumiem, kuri IUB izsludināti, izmantojot šāda veida publikāciju veidlapas: Paziņojums par kvalifikācijas sistēmu, Paziņojums par līgumu (PIL, SPSIL, ADJIL), Paziņojums par koncesiju, Paziņojums par metu konkursu (PIL,SPSIL), Paziņojums par plānoto līgumu, Paziņojums par finansējuma saņēmēja iepirkuma procedūru un Paziņojums par sociālajiem un citiem īpašiem pakalpojumiem - paziņojums par līgumu.                                                                                                                                                                                                    * </t>
    </r>
    <r>
      <rPr>
        <u/>
        <sz val="10"/>
        <rFont val="Calibri Light"/>
        <family val="2"/>
        <charset val="186"/>
        <scheme val="major"/>
      </rPr>
      <t>´Rezultātu paziņojumu skaits</t>
    </r>
    <r>
      <rPr>
        <sz val="10"/>
        <rFont val="Calibri Light"/>
        <family val="2"/>
        <charset val="186"/>
        <scheme val="major"/>
      </rPr>
      <t>´ - norādītais skaitlis veidojas no šāda veida publikāciju veidlapām: Paziņojums par iepirkuma procedūras rezultātiem aizsardzības un drošības jomā, Paziņojums par līguma slēgšanas tiesību piešķiršanu (PIL, SPSIL), Paziņojums par metu konkursa rezultātiem (PIL, SPSIL), Informatīvs paziņojums par noslēgto līgumu, Paziņojums par finansējuma saņēmēja iepirkumu procedūras rezultātiem, Paziņojums par koncesijas piešķiršanu, Paziņojums par sociālajiem un citiem īpašiem pakalpojumiem - paziņojums par līguma slēgšanas tiesību piešķiršanu (PIL, SPSIL). Dati ietver līgumus vispārīgās vienošanās ietvaros.                                                                                                                                                                                              * ´</t>
    </r>
    <r>
      <rPr>
        <u/>
        <sz val="10"/>
        <rFont val="Calibri Light"/>
        <family val="2"/>
        <charset val="186"/>
        <scheme val="major"/>
      </rPr>
      <t xml:space="preserve">Kopējā līgumcena milj.EUR, bez PVN´ </t>
    </r>
    <r>
      <rPr>
        <sz val="10"/>
        <rFont val="Calibri Light"/>
        <family val="2"/>
        <charset val="186"/>
        <scheme val="major"/>
      </rPr>
      <t xml:space="preserve">norādītā kopsumma veidojas no iepriekš minētajos rezultātu paziņojumos norādītās iepirkumu līgumu cenas. Dati ietver līgumus vispārīgās vienošanās ietvaros.                                                                  ** </t>
    </r>
    <r>
      <rPr>
        <i/>
        <sz val="10"/>
        <rFont val="Calibri Light"/>
        <family val="2"/>
        <charset val="186"/>
        <scheme val="major"/>
      </rPr>
      <t>´Zem ES līgumcenu sliekšņa</t>
    </r>
    <r>
      <rPr>
        <sz val="10"/>
        <rFont val="Calibri Light"/>
        <family val="2"/>
        <charset val="186"/>
        <scheme val="major"/>
      </rPr>
      <t xml:space="preserve">´ - iepirkumi ar paredzamo līgumcenu precēm un pakalpojumiem no 42 000 EUR līdz 143 999,99 EUR, un būvdarbiem ar paredzamo līgumcenu no 170 000 EUR līdz 5 547 999,99 EUR;                                                                               *** </t>
    </r>
    <r>
      <rPr>
        <i/>
        <sz val="10"/>
        <rFont val="Calibri Light"/>
        <family val="2"/>
        <charset val="186"/>
        <scheme val="major"/>
      </rPr>
      <t>´Virs ES līgumcenu sliekšņa</t>
    </r>
    <r>
      <rPr>
        <sz val="10"/>
        <rFont val="Calibri Light"/>
        <family val="2"/>
        <charset val="186"/>
        <scheme val="major"/>
      </rPr>
      <t>´- paziņojumi ar paredzamo līgumcenu precēm un pakalpojumiem no 144 000 EUR un būvdarbiem no 5 548 000 EUR un virs;                                                                                                                                                                                 **** ´</t>
    </r>
    <r>
      <rPr>
        <i/>
        <sz val="10"/>
        <rFont val="Calibri Light"/>
        <family val="2"/>
        <charset val="186"/>
      </rPr>
      <t xml:space="preserve">9. panta kārtībā´ </t>
    </r>
    <r>
      <rPr>
        <sz val="10"/>
        <rFont val="Calibri Light"/>
        <family val="2"/>
        <charset val="186"/>
      </rPr>
      <t>iepirkumi, kuru piegādes un pakalpojumu līgumu paredzamā līgumcena ir no 10 000 EUR līdz 41 999,99 EUR, un būvdarbu iepirkumi ar paredzamo līgumcenu no 20 000 EUR līdz 169 999,99 EUR.</t>
    </r>
  </si>
  <si>
    <t>Aprēķins veikts uz 30.01.2019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</si>
</sst>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b/>
      <sz val="11"/>
      <color theme="1"/>
      <name val="Calibri"/>
      <family val="2"/>
      <charset val="186"/>
      <scheme val="minor"/>
    </font>
    <font>
      <sz val="11"/>
      <color theme="1"/>
      <name val="Calibri"/>
      <family val="2"/>
      <charset val="186"/>
    </font>
    <font>
      <b/>
      <sz val="11"/>
      <name val="Calibri"/>
      <family val="2"/>
      <charset val="186"/>
      <scheme val="minor"/>
    </font>
    <font>
      <sz val="11"/>
      <name val="Calibri"/>
      <family val="2"/>
      <charset val="186"/>
      <scheme val="minor"/>
    </font>
    <font>
      <sz val="9"/>
      <color theme="1"/>
      <name val="Calibri"/>
      <family val="2"/>
      <charset val="186"/>
      <scheme val="minor"/>
    </font>
    <font>
      <i/>
      <sz val="11"/>
      <color theme="1"/>
      <name val="Calibri"/>
      <family val="2"/>
      <charset val="186"/>
      <scheme val="minor"/>
    </font>
    <font>
      <sz val="14"/>
      <color theme="1"/>
      <name val="Arial"/>
      <family val="2"/>
      <charset val="186"/>
    </font>
    <font>
      <sz val="10"/>
      <name val="Calibri Light"/>
      <family val="2"/>
      <charset val="186"/>
      <scheme val="major"/>
    </font>
    <font>
      <u/>
      <sz val="10"/>
      <name val="Calibri Light"/>
      <family val="2"/>
      <charset val="186"/>
      <scheme val="major"/>
    </font>
    <font>
      <i/>
      <sz val="10"/>
      <name val="Calibri Light"/>
      <family val="2"/>
      <charset val="186"/>
      <scheme val="major"/>
    </font>
    <font>
      <i/>
      <sz val="10"/>
      <name val="Calibri Light"/>
      <family val="2"/>
      <charset val="186"/>
    </font>
    <font>
      <sz val="10"/>
      <name val="Calibri Light"/>
      <family val="2"/>
      <charset val="186"/>
    </font>
    <font>
      <b/>
      <sz val="11"/>
      <color rgb="FFFF0000"/>
      <name val="Calibri"/>
      <family val="2"/>
      <charset val="186"/>
      <scheme val="minor"/>
    </font>
  </fonts>
  <fills count="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7">
    <xf numFmtId="0" fontId="0" fillId="0" borderId="0" xfId="0"/>
    <xf numFmtId="0" fontId="1" fillId="0" borderId="0" xfId="0" applyFont="1" applyAlignment="1"/>
    <xf numFmtId="0" fontId="0" fillId="0" borderId="1" xfId="0" applyBorder="1" applyAlignment="1">
      <alignment horizontal="right"/>
    </xf>
    <xf numFmtId="0" fontId="1" fillId="3" borderId="1" xfId="0" applyFont="1" applyFill="1" applyBorder="1"/>
    <xf numFmtId="0" fontId="0" fillId="3" borderId="2" xfId="0" applyFill="1" applyBorder="1"/>
    <xf numFmtId="0" fontId="0" fillId="3" borderId="2" xfId="0" applyFill="1" applyBorder="1" applyAlignment="1">
      <alignment horizontal="center" wrapText="1"/>
    </xf>
    <xf numFmtId="0" fontId="3" fillId="2" borderId="4" xfId="0" applyFont="1" applyFill="1" applyBorder="1"/>
    <xf numFmtId="0" fontId="4" fillId="2" borderId="5" xfId="0" applyFont="1" applyFill="1" applyBorder="1"/>
    <xf numFmtId="0" fontId="1" fillId="0" borderId="2" xfId="0" applyFont="1" applyBorder="1" applyAlignment="1">
      <alignment horizontal="right"/>
    </xf>
    <xf numFmtId="0" fontId="1" fillId="0" borderId="3" xfId="0" applyFont="1" applyBorder="1" applyAlignment="1">
      <alignment horizontal="right"/>
    </xf>
    <xf numFmtId="0" fontId="1" fillId="2" borderId="4" xfId="0" applyFont="1" applyFill="1" applyBorder="1"/>
    <xf numFmtId="0" fontId="0" fillId="2" borderId="5" xfId="0" applyFill="1" applyBorder="1"/>
    <xf numFmtId="0" fontId="0" fillId="2" borderId="6" xfId="0" applyFill="1" applyBorder="1"/>
    <xf numFmtId="0" fontId="1" fillId="0" borderId="7" xfId="0" applyFont="1" applyBorder="1" applyAlignment="1">
      <alignment horizontal="right"/>
    </xf>
    <xf numFmtId="0" fontId="5" fillId="0" borderId="0" xfId="0" applyFont="1"/>
    <xf numFmtId="3" fontId="0" fillId="0" borderId="1" xfId="0" applyNumberFormat="1" applyBorder="1"/>
    <xf numFmtId="3" fontId="1" fillId="3" borderId="1" xfId="0" applyNumberFormat="1" applyFont="1" applyFill="1" applyBorder="1" applyAlignment="1">
      <alignment horizontal="center"/>
    </xf>
    <xf numFmtId="0" fontId="1" fillId="0" borderId="7" xfId="0" applyFont="1" applyBorder="1" applyAlignment="1">
      <alignment horizontal="center"/>
    </xf>
    <xf numFmtId="3" fontId="1" fillId="0" borderId="7" xfId="0" applyNumberFormat="1" applyFont="1" applyBorder="1" applyAlignment="1">
      <alignment horizontal="center"/>
    </xf>
    <xf numFmtId="0" fontId="1" fillId="0" borderId="3" xfId="0" applyFont="1" applyBorder="1" applyAlignment="1">
      <alignment horizontal="center"/>
    </xf>
    <xf numFmtId="3" fontId="6" fillId="0" borderId="3" xfId="0" applyNumberFormat="1" applyFont="1" applyBorder="1" applyAlignment="1">
      <alignment horizontal="center"/>
    </xf>
    <xf numFmtId="3" fontId="1" fillId="0" borderId="2" xfId="0" applyNumberFormat="1" applyFont="1" applyBorder="1" applyAlignment="1">
      <alignment horizontal="center"/>
    </xf>
    <xf numFmtId="3" fontId="1" fillId="0" borderId="3" xfId="0" applyNumberFormat="1" applyFont="1" applyBorder="1" applyAlignment="1">
      <alignment horizontal="center"/>
    </xf>
    <xf numFmtId="0" fontId="7" fillId="0" borderId="0" xfId="0" applyFont="1" applyAlignment="1">
      <alignment vertical="center"/>
    </xf>
    <xf numFmtId="0" fontId="2" fillId="0" borderId="1" xfId="0" applyFont="1" applyBorder="1"/>
    <xf numFmtId="0" fontId="6" fillId="0" borderId="3" xfId="0" applyFont="1" applyBorder="1" applyAlignment="1">
      <alignment wrapText="1"/>
    </xf>
    <xf numFmtId="0" fontId="0" fillId="0" borderId="1" xfId="0" applyBorder="1"/>
    <xf numFmtId="0" fontId="0" fillId="4" borderId="2" xfId="0" applyFill="1" applyBorder="1" applyAlignment="1">
      <alignment horizontal="center" wrapText="1"/>
    </xf>
    <xf numFmtId="0" fontId="13" fillId="0" borderId="0" xfId="0" applyFont="1" applyAlignment="1"/>
    <xf numFmtId="0" fontId="1" fillId="0" borderId="0" xfId="0" applyFont="1" applyAlignment="1">
      <alignment horizontal="left"/>
    </xf>
    <xf numFmtId="3" fontId="0" fillId="0" borderId="3" xfId="0" applyNumberFormat="1" applyBorder="1"/>
    <xf numFmtId="3" fontId="1" fillId="0" borderId="2" xfId="0" applyNumberFormat="1" applyFont="1" applyBorder="1"/>
    <xf numFmtId="0" fontId="1" fillId="0" borderId="7" xfId="0" applyFont="1" applyBorder="1"/>
    <xf numFmtId="3" fontId="1" fillId="0" borderId="7" xfId="0" applyNumberFormat="1" applyFont="1" applyBorder="1"/>
    <xf numFmtId="0" fontId="1" fillId="0" borderId="3" xfId="0" applyFont="1" applyBorder="1"/>
    <xf numFmtId="3" fontId="1" fillId="5" borderId="1" xfId="0" applyNumberFormat="1" applyFont="1" applyFill="1" applyBorder="1"/>
    <xf numFmtId="0" fontId="8"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377825</xdr:colOff>
      <xdr:row>6</xdr:row>
      <xdr:rowOff>161925</xdr:rowOff>
    </xdr:to>
    <xdr:pic>
      <xdr:nvPicPr>
        <xdr:cNvPr id="3" name="Picture 3" descr="K:\IUB Logo\vienkarss_vienkrasu_rgb_h_LV-24.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146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I32"/>
  <sheetViews>
    <sheetView tabSelected="1" topLeftCell="A13" zoomScale="120" zoomScaleNormal="120" workbookViewId="0">
      <selection activeCell="J27" sqref="J27"/>
    </sheetView>
  </sheetViews>
  <sheetFormatPr defaultRowHeight="15" x14ac:dyDescent="0.25"/>
  <cols>
    <col min="1" max="1" width="30.85546875" customWidth="1"/>
    <col min="2" max="2" width="10.28515625" customWidth="1"/>
    <col min="3" max="3" width="9.28515625" customWidth="1"/>
    <col min="4" max="4" width="13.42578125" customWidth="1"/>
    <col min="5" max="5" width="10.140625" customWidth="1"/>
    <col min="6" max="6" width="13.28515625" bestFit="1" customWidth="1"/>
  </cols>
  <sheetData>
    <row r="8" spans="1:9" ht="5.25" customHeight="1" x14ac:dyDescent="0.25"/>
    <row r="9" spans="1:9" x14ac:dyDescent="0.25">
      <c r="A9" s="29" t="s">
        <v>11</v>
      </c>
      <c r="B9" s="29"/>
      <c r="C9" s="29"/>
      <c r="D9" s="29"/>
      <c r="E9" s="29"/>
      <c r="F9" s="29"/>
      <c r="G9" s="28"/>
      <c r="H9" s="1"/>
      <c r="I9" s="1"/>
    </row>
    <row r="10" spans="1:9" ht="8.25" customHeight="1" x14ac:dyDescent="0.25"/>
    <row r="11" spans="1:9" ht="147.75" customHeight="1" x14ac:dyDescent="0.25">
      <c r="A11" s="4"/>
      <c r="B11" s="5" t="s">
        <v>15</v>
      </c>
      <c r="C11" s="5" t="s">
        <v>16</v>
      </c>
      <c r="D11" s="5" t="s">
        <v>9</v>
      </c>
      <c r="E11" s="27" t="s">
        <v>17</v>
      </c>
      <c r="F11" s="27" t="s">
        <v>13</v>
      </c>
    </row>
    <row r="12" spans="1:9" x14ac:dyDescent="0.25">
      <c r="A12" s="6" t="s">
        <v>0</v>
      </c>
      <c r="B12" s="7"/>
      <c r="C12" s="7"/>
      <c r="D12" s="7"/>
      <c r="E12" s="11"/>
      <c r="F12" s="12"/>
    </row>
    <row r="13" spans="1:9" ht="30" x14ac:dyDescent="0.25">
      <c r="A13" s="25" t="s">
        <v>1</v>
      </c>
      <c r="B13" s="20">
        <f>B14+B15</f>
        <v>4625</v>
      </c>
      <c r="C13" s="20">
        <f>C14+C15</f>
        <v>5968</v>
      </c>
      <c r="D13" s="20">
        <f>D14+D15</f>
        <v>2918794325</v>
      </c>
      <c r="E13" s="30">
        <f>E14+E15</f>
        <v>5636</v>
      </c>
      <c r="F13" s="15">
        <f>F14+F15</f>
        <v>2763323202</v>
      </c>
    </row>
    <row r="14" spans="1:9" x14ac:dyDescent="0.25">
      <c r="A14" s="2" t="s">
        <v>2</v>
      </c>
      <c r="B14" s="15">
        <f>1409+18+35</f>
        <v>1462</v>
      </c>
      <c r="C14" s="15">
        <f>2058+15+86</f>
        <v>2159</v>
      </c>
      <c r="D14" s="15">
        <f>2103236584+92532751</f>
        <v>2195769335</v>
      </c>
      <c r="E14" s="15">
        <f>C14-235</f>
        <v>1924</v>
      </c>
      <c r="F14" s="15">
        <f>D14-150726911</f>
        <v>2045042424</v>
      </c>
    </row>
    <row r="15" spans="1:9" x14ac:dyDescent="0.25">
      <c r="A15" s="2" t="s">
        <v>3</v>
      </c>
      <c r="B15" s="15">
        <f>2757+15+391</f>
        <v>3163</v>
      </c>
      <c r="C15" s="15">
        <f>3316+15+478</f>
        <v>3809</v>
      </c>
      <c r="D15" s="15">
        <f>673141044+49883946</f>
        <v>723024990</v>
      </c>
      <c r="E15" s="15">
        <f>C15-97</f>
        <v>3712</v>
      </c>
      <c r="F15" s="15">
        <f>D15-4744212</f>
        <v>718280778</v>
      </c>
    </row>
    <row r="16" spans="1:9" x14ac:dyDescent="0.25">
      <c r="A16" s="24" t="s">
        <v>12</v>
      </c>
      <c r="B16" s="15">
        <v>7824</v>
      </c>
      <c r="C16" s="15">
        <v>6389</v>
      </c>
      <c r="D16" s="15">
        <v>209974463</v>
      </c>
      <c r="E16" s="26">
        <v>0</v>
      </c>
      <c r="F16" s="26">
        <v>0</v>
      </c>
    </row>
    <row r="17" spans="1:6" x14ac:dyDescent="0.25">
      <c r="A17" s="8" t="s">
        <v>4</v>
      </c>
      <c r="B17" s="21">
        <f>B14+B15+B16</f>
        <v>12449</v>
      </c>
      <c r="C17" s="21">
        <f>C14+C15+C16</f>
        <v>12357</v>
      </c>
      <c r="D17" s="21">
        <f>D14+D15+D16</f>
        <v>3128768788</v>
      </c>
      <c r="E17" s="31">
        <f>E13</f>
        <v>5636</v>
      </c>
      <c r="F17" s="31">
        <f>F13</f>
        <v>2763323202</v>
      </c>
    </row>
    <row r="18" spans="1:6" x14ac:dyDescent="0.25">
      <c r="A18" s="10" t="s">
        <v>14</v>
      </c>
      <c r="B18" s="11"/>
      <c r="C18" s="11"/>
      <c r="D18" s="11"/>
      <c r="E18" s="11"/>
      <c r="F18" s="12"/>
    </row>
    <row r="19" spans="1:6" x14ac:dyDescent="0.25">
      <c r="A19" s="13" t="s">
        <v>4</v>
      </c>
      <c r="B19" s="17">
        <v>3331</v>
      </c>
      <c r="C19" s="17">
        <v>2974</v>
      </c>
      <c r="D19" s="18">
        <v>486518582</v>
      </c>
      <c r="E19" s="32">
        <v>0</v>
      </c>
      <c r="F19" s="32">
        <v>0</v>
      </c>
    </row>
    <row r="20" spans="1:6" x14ac:dyDescent="0.25">
      <c r="A20" s="10" t="s">
        <v>5</v>
      </c>
      <c r="B20" s="11"/>
      <c r="C20" s="11"/>
      <c r="D20" s="11"/>
      <c r="E20" s="11"/>
      <c r="F20" s="12"/>
    </row>
    <row r="21" spans="1:6" x14ac:dyDescent="0.25">
      <c r="A21" s="13" t="s">
        <v>4</v>
      </c>
      <c r="B21" s="17">
        <f>1+147</f>
        <v>148</v>
      </c>
      <c r="C21" s="17">
        <f>169+1</f>
        <v>170</v>
      </c>
      <c r="D21" s="18">
        <f>458817037+1762560</f>
        <v>460579597</v>
      </c>
      <c r="E21" s="32">
        <f>C21-6</f>
        <v>164</v>
      </c>
      <c r="F21" s="33">
        <f>D21-29300415</f>
        <v>431279182</v>
      </c>
    </row>
    <row r="22" spans="1:6" x14ac:dyDescent="0.25">
      <c r="A22" s="10" t="s">
        <v>6</v>
      </c>
      <c r="B22" s="11"/>
      <c r="C22" s="11"/>
      <c r="D22" s="11"/>
      <c r="E22" s="11"/>
      <c r="F22" s="12"/>
    </row>
    <row r="23" spans="1:6" x14ac:dyDescent="0.25">
      <c r="A23" s="13" t="s">
        <v>4</v>
      </c>
      <c r="B23" s="17">
        <v>1</v>
      </c>
      <c r="C23" s="17">
        <v>0</v>
      </c>
      <c r="D23" s="17">
        <v>0</v>
      </c>
      <c r="E23" s="32">
        <v>0</v>
      </c>
      <c r="F23" s="32">
        <v>0</v>
      </c>
    </row>
    <row r="24" spans="1:6" x14ac:dyDescent="0.25">
      <c r="A24" s="10" t="s">
        <v>7</v>
      </c>
      <c r="B24" s="11"/>
      <c r="C24" s="11"/>
      <c r="D24" s="11"/>
      <c r="E24" s="11"/>
      <c r="F24" s="12"/>
    </row>
    <row r="25" spans="1:6" x14ac:dyDescent="0.25">
      <c r="A25" s="9" t="s">
        <v>4</v>
      </c>
      <c r="B25" s="19">
        <v>34</v>
      </c>
      <c r="C25" s="19">
        <v>30</v>
      </c>
      <c r="D25" s="22">
        <v>94070058</v>
      </c>
      <c r="E25" s="34">
        <v>0</v>
      </c>
      <c r="F25" s="34">
        <v>0</v>
      </c>
    </row>
    <row r="26" spans="1:6" x14ac:dyDescent="0.25">
      <c r="A26" s="3" t="s">
        <v>8</v>
      </c>
      <c r="B26" s="16">
        <f>B14+B15+B16+B19+B21+B23+B25</f>
        <v>15963</v>
      </c>
      <c r="C26" s="16">
        <f>C14+C15+C16+C19+C21+C23+C25</f>
        <v>15531</v>
      </c>
      <c r="D26" s="16">
        <f>D14+D15+D16+D19+D21+D23+D25</f>
        <v>4169937025</v>
      </c>
      <c r="E26" s="35">
        <f>E17+E19+E21+E23+E25</f>
        <v>5800</v>
      </c>
      <c r="F26" s="35">
        <f>F17+F19+F21+F23+F25</f>
        <v>3194602384</v>
      </c>
    </row>
    <row r="27" spans="1:6" ht="12" customHeight="1" x14ac:dyDescent="0.25">
      <c r="A27" s="14" t="s">
        <v>10</v>
      </c>
    </row>
    <row r="28" spans="1:6" ht="11.25" customHeight="1" x14ac:dyDescent="0.25">
      <c r="A28" s="14" t="s">
        <v>19</v>
      </c>
    </row>
    <row r="29" spans="1:6" ht="7.5" customHeight="1" x14ac:dyDescent="0.25"/>
    <row r="30" spans="1:6" ht="330" customHeight="1" x14ac:dyDescent="0.25">
      <c r="A30" s="36" t="s">
        <v>18</v>
      </c>
      <c r="B30" s="36"/>
      <c r="C30" s="36"/>
      <c r="D30" s="36"/>
      <c r="E30" s="36"/>
      <c r="F30" s="36"/>
    </row>
    <row r="31" spans="1:6" ht="18" x14ac:dyDescent="0.25">
      <c r="A31" s="23"/>
    </row>
    <row r="32" spans="1:6" ht="18" x14ac:dyDescent="0.25">
      <c r="A32" s="23"/>
    </row>
  </sheetData>
  <mergeCells count="1">
    <mergeCell ref="A30:F30"/>
  </mergeCell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2019-01-30T12:15:06Z</cp:lastPrinted>
  <dcterms:created xsi:type="dcterms:W3CDTF">2016-01-28T10:16:15Z</dcterms:created>
  <dcterms:modified xsi:type="dcterms:W3CDTF">2019-01-30T12:15:10Z</dcterms:modified>
</cp:coreProperties>
</file>