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06_Skaidrojumi Prezentacijas\Nozaru ieteikumi\Apsardzes pakalpojumi\"/>
    </mc:Choice>
  </mc:AlternateContent>
  <bookViews>
    <workbookView xWindow="120" yWindow="15" windowWidth="19035" windowHeight="12015"/>
  </bookViews>
  <sheets>
    <sheet name="2018" sheetId="1" r:id="rId1"/>
  </sheets>
  <calcPr calcId="162913"/>
</workbook>
</file>

<file path=xl/calcChain.xml><?xml version="1.0" encoding="utf-8"?>
<calcChain xmlns="http://schemas.openxmlformats.org/spreadsheetml/2006/main">
  <c r="H11" i="1" l="1"/>
  <c r="K11" i="1" s="1"/>
  <c r="H12" i="1"/>
  <c r="H13" i="1"/>
  <c r="K13" i="1" s="1"/>
  <c r="H14" i="1"/>
  <c r="J14" i="1"/>
  <c r="H15" i="1"/>
  <c r="H16" i="1"/>
  <c r="H17" i="1"/>
  <c r="H18" i="1"/>
  <c r="J18" i="1" s="1"/>
  <c r="H19" i="1"/>
  <c r="H20" i="1"/>
  <c r="H21" i="1"/>
  <c r="K21" i="1" s="1"/>
  <c r="H22" i="1"/>
  <c r="K15" i="1"/>
  <c r="J17" i="1"/>
  <c r="K20" i="1"/>
  <c r="J22" i="1"/>
  <c r="K16" i="1"/>
  <c r="K19" i="1"/>
  <c r="K12" i="1"/>
  <c r="K17" i="1"/>
  <c r="J16" i="1"/>
  <c r="F11" i="1"/>
  <c r="J20" i="1"/>
  <c r="J15" i="1"/>
  <c r="J12" i="1"/>
  <c r="J19" i="1"/>
  <c r="D23" i="1"/>
  <c r="C23" i="1"/>
  <c r="G23" i="1"/>
  <c r="F22" i="1"/>
  <c r="F21" i="1"/>
  <c r="F20" i="1"/>
  <c r="F19" i="1"/>
  <c r="I19" i="1" s="1"/>
  <c r="L19" i="1" s="1"/>
  <c r="F18" i="1"/>
  <c r="F17" i="1"/>
  <c r="F16" i="1"/>
  <c r="I16" i="1" s="1"/>
  <c r="L16" i="1" s="1"/>
  <c r="F15" i="1"/>
  <c r="I15" i="1"/>
  <c r="L15" i="1" s="1"/>
  <c r="F14" i="1"/>
  <c r="F23" i="1" s="1"/>
  <c r="F13" i="1"/>
  <c r="F12" i="1"/>
  <c r="I12" i="1"/>
  <c r="L12" i="1" s="1"/>
  <c r="I18" i="1"/>
  <c r="L18" i="1" s="1"/>
  <c r="K14" i="1"/>
  <c r="I13" i="1"/>
  <c r="L13" i="1" s="1"/>
  <c r="I21" i="1"/>
  <c r="I17" i="1"/>
  <c r="L17" i="1" s="1"/>
  <c r="I11" i="1"/>
  <c r="I22" i="1"/>
  <c r="J13" i="1"/>
  <c r="I20" i="1"/>
  <c r="L20" i="1"/>
  <c r="M20" i="1" s="1"/>
  <c r="J11" i="1"/>
  <c r="K22" i="1"/>
  <c r="K18" i="1"/>
  <c r="L22" i="1"/>
  <c r="M22" i="1" s="1"/>
  <c r="M18" i="1" l="1"/>
  <c r="O18" i="1" s="1"/>
  <c r="P18" i="1" s="1"/>
  <c r="N18" i="1"/>
  <c r="M12" i="1"/>
  <c r="N12" i="1"/>
  <c r="O12" i="1" s="1"/>
  <c r="P12" i="1" s="1"/>
  <c r="M15" i="1"/>
  <c r="M17" i="1"/>
  <c r="M13" i="1"/>
  <c r="N13" i="1" s="1"/>
  <c r="M19" i="1"/>
  <c r="N19" i="1"/>
  <c r="O19" i="1"/>
  <c r="P19" i="1" s="1"/>
  <c r="M16" i="1"/>
  <c r="N16" i="1"/>
  <c r="O16" i="1"/>
  <c r="P16" i="1" s="1"/>
  <c r="L11" i="1"/>
  <c r="K23" i="1"/>
  <c r="I14" i="1"/>
  <c r="N22" i="1"/>
  <c r="O22" i="1" s="1"/>
  <c r="P22" i="1" s="1"/>
  <c r="J21" i="1"/>
  <c r="L21" i="1" s="1"/>
  <c r="N20" i="1"/>
  <c r="O20" i="1" s="1"/>
  <c r="P20" i="1" s="1"/>
  <c r="M21" i="1" l="1"/>
  <c r="N21" i="1" s="1"/>
  <c r="O21" i="1" s="1"/>
  <c r="P21" i="1" s="1"/>
  <c r="M11" i="1"/>
  <c r="L23" i="1"/>
  <c r="N11" i="1"/>
  <c r="J23" i="1"/>
  <c r="O13" i="1"/>
  <c r="P13" i="1" s="1"/>
  <c r="N17" i="1"/>
  <c r="O17" i="1" s="1"/>
  <c r="P17" i="1" s="1"/>
  <c r="N15" i="1"/>
  <c r="O15" i="1" s="1"/>
  <c r="P15" i="1" s="1"/>
  <c r="L14" i="1"/>
  <c r="I23" i="1"/>
  <c r="M14" i="1" l="1"/>
  <c r="M23" i="1" s="1"/>
  <c r="O11" i="1"/>
  <c r="N14" i="1" l="1"/>
  <c r="N23" i="1" s="1"/>
  <c r="P11" i="1"/>
  <c r="O14" i="1"/>
  <c r="P14" i="1" s="1"/>
  <c r="O23" i="1" l="1"/>
  <c r="P23" i="1" s="1"/>
  <c r="E33" i="1" s="1"/>
</calcChain>
</file>

<file path=xl/sharedStrings.xml><?xml version="1.0" encoding="utf-8"?>
<sst xmlns="http://schemas.openxmlformats.org/spreadsheetml/2006/main" count="44" uniqueCount="41">
  <si>
    <t>Darba dienas, brīvdienas, svētku dienas</t>
  </si>
  <si>
    <t>darba dienu un brīvdienu skaits mēnesī</t>
  </si>
  <si>
    <t>svētku dienu skaits mēnesī</t>
  </si>
  <si>
    <t>stundu skaits dienā</t>
  </si>
  <si>
    <t>stundu skaits mēnesī</t>
  </si>
  <si>
    <t xml:space="preserve"> KOPĀ</t>
  </si>
  <si>
    <t>normas stundu skaits mēn. 1 cilv.</t>
  </si>
  <si>
    <t>Bruto pamatalga EUR/mēnesī</t>
  </si>
  <si>
    <t>Piemaksa par darbu nakts stundās (22:00-6:00) EUR/mēnesī</t>
  </si>
  <si>
    <t>Piemaksa par darbu svētku dienās EUR/mēnesī</t>
  </si>
  <si>
    <t>KOPĀ Bruto algas summa EUR/mēnesī</t>
  </si>
  <si>
    <t>Atvaļinājumu uzkrājums EUR/mēnesī</t>
  </si>
  <si>
    <t>KOPĀ DD izmaksas EUR/mēnesī</t>
  </si>
  <si>
    <t>KOPĀ DD izmaksas stundas likme EUR/stundā</t>
  </si>
  <si>
    <t>min.stundas tarifa likme      ( st./ EUR )</t>
  </si>
  <si>
    <t>Formastērps/darba apģērbs:</t>
  </si>
  <si>
    <t>Aprīkojums/speclīdzekļi/sakaru iekārtas:</t>
  </si>
  <si>
    <t>Administrācijas un apmācību izmaksas:</t>
  </si>
  <si>
    <t>Stundas tarifa likme kopā:</t>
  </si>
  <si>
    <t>Min. stundas tarifa likmes aprēķins postenim - 24 h diennaktī, katru dienu</t>
  </si>
  <si>
    <t>Aprēķins pamatots ar LR MK noteikumiem par minimālo stundas tarifa likmi  ( MK 2016.gada 25.oktobra grozījumi MK 2015.gada 24.novembra noteikumos Nr.656 "Noteikumi par min.mēneša darba algas apmēru normālā darba laika ietvaros un min.stundas tarifa likmes aprēķināšanu ")</t>
  </si>
  <si>
    <t>2018.gads</t>
  </si>
  <si>
    <t>2018.g.</t>
  </si>
  <si>
    <t>2018.g.janvāris</t>
  </si>
  <si>
    <t>2018.g.februāris</t>
  </si>
  <si>
    <t>2018.g.marts</t>
  </si>
  <si>
    <t>2018.g.aprīlis</t>
  </si>
  <si>
    <t>2018.g.maijs</t>
  </si>
  <si>
    <t>2018.g.jūnijs</t>
  </si>
  <si>
    <t>2018.g.jūlijs</t>
  </si>
  <si>
    <t>2018.g.augusts</t>
  </si>
  <si>
    <t>2018.g.septembris</t>
  </si>
  <si>
    <t>2018.g.oktobris</t>
  </si>
  <si>
    <t>2018.g.novembris</t>
  </si>
  <si>
    <t>2018.g.decembris</t>
  </si>
  <si>
    <t>EUR/stundā</t>
  </si>
  <si>
    <t>Papildus norādāmās izmaksas:</t>
  </si>
  <si>
    <r>
      <t xml:space="preserve"> * </t>
    </r>
    <r>
      <rPr>
        <b/>
        <i/>
        <sz val="11"/>
        <color indexed="8"/>
        <rFont val="Calibri"/>
        <family val="2"/>
        <charset val="186"/>
      </rPr>
      <t>VSAOI darba devēja likme 2018.g. - 24,09%</t>
    </r>
  </si>
  <si>
    <t>DD soc. nodoklis 24.09%* EUR/mēn.</t>
  </si>
  <si>
    <t>EUR 4,21/stundā</t>
  </si>
  <si>
    <t>Min. darba alga (bruto) - 2018.g.: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</si>
</sst>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5" formatCode="[$€-2]\ #,##0.00"/>
    <numFmt numFmtId="176" formatCode="0.0000"/>
    <numFmt numFmtId="181" formatCode="[$EUR]\ #,##0.00"/>
  </numFmts>
  <fonts count="29" x14ac:knownFonts="1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4"/>
      <name val="Calibri"/>
      <family val="2"/>
      <charset val="186"/>
    </font>
    <font>
      <b/>
      <sz val="12"/>
      <name val="Calibri"/>
      <family val="2"/>
      <charset val="186"/>
    </font>
    <font>
      <b/>
      <u/>
      <sz val="16"/>
      <name val="Calibri"/>
      <family val="2"/>
      <charset val="186"/>
    </font>
    <font>
      <b/>
      <i/>
      <u/>
      <sz val="18"/>
      <name val="Calibri"/>
      <family val="2"/>
      <charset val="186"/>
    </font>
    <font>
      <sz val="12"/>
      <name val="Calibri"/>
      <family val="2"/>
      <charset val="186"/>
    </font>
    <font>
      <sz val="11"/>
      <color indexed="8"/>
      <name val="Calibri"/>
      <family val="2"/>
      <charset val="186"/>
    </font>
    <font>
      <b/>
      <i/>
      <u/>
      <sz val="20"/>
      <name val="Calibri"/>
      <family val="2"/>
      <charset val="186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i/>
      <sz val="11"/>
      <name val="Calibri"/>
      <family val="2"/>
      <charset val="186"/>
    </font>
    <font>
      <b/>
      <sz val="11"/>
      <color indexed="8"/>
      <name val="Calibri"/>
      <family val="2"/>
      <charset val="186"/>
    </font>
    <font>
      <b/>
      <i/>
      <sz val="14"/>
      <color indexed="8"/>
      <name val="Calibri"/>
      <family val="2"/>
      <charset val="186"/>
    </font>
    <font>
      <i/>
      <sz val="11"/>
      <color indexed="8"/>
      <name val="Calibri"/>
      <family val="2"/>
      <charset val="186"/>
    </font>
    <font>
      <b/>
      <i/>
      <sz val="11"/>
      <color indexed="8"/>
      <name val="Calibri"/>
      <family val="2"/>
      <charset val="186"/>
    </font>
    <font>
      <i/>
      <sz val="12"/>
      <color indexed="8"/>
      <name val="Calibri"/>
      <family val="2"/>
      <charset val="186"/>
    </font>
    <font>
      <b/>
      <i/>
      <sz val="12"/>
      <color indexed="8"/>
      <name val="Calibri"/>
      <family val="2"/>
      <charset val="186"/>
    </font>
    <font>
      <sz val="8"/>
      <name val="Calibri"/>
      <family val="2"/>
      <charset val="186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rgb="FF000000"/>
      <name val="Calibri"/>
      <family val="2"/>
      <charset val="186"/>
      <scheme val="minor"/>
    </font>
    <font>
      <b/>
      <i/>
      <sz val="12"/>
      <color theme="1"/>
      <name val="Calibri"/>
      <family val="2"/>
      <charset val="186"/>
      <scheme val="minor"/>
    </font>
    <font>
      <i/>
      <sz val="12"/>
      <color theme="1"/>
      <name val="Calibri"/>
      <family val="2"/>
      <charset val="186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26"/>
      </patternFill>
    </fill>
    <fill>
      <patternFill patternType="solid">
        <fgColor theme="0" tint="-0.2499465926084170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100">
    <xf numFmtId="0" fontId="0" fillId="0" borderId="0" xfId="0"/>
    <xf numFmtId="0" fontId="3" fillId="0" borderId="0" xfId="1" applyFont="1"/>
    <xf numFmtId="0" fontId="3" fillId="0" borderId="0" xfId="1" applyFont="1" applyAlignment="1">
      <alignment vertical="center"/>
    </xf>
    <xf numFmtId="0" fontId="7" fillId="0" borderId="0" xfId="1" applyFont="1"/>
    <xf numFmtId="0" fontId="11" fillId="0" borderId="0" xfId="1" applyFont="1"/>
    <xf numFmtId="0" fontId="3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top"/>
    </xf>
    <xf numFmtId="0" fontId="6" fillId="3" borderId="1" xfId="1" applyFont="1" applyFill="1" applyBorder="1" applyAlignment="1" applyProtection="1">
      <alignment horizontal="center" vertical="center" wrapText="1"/>
    </xf>
    <xf numFmtId="0" fontId="6" fillId="3" borderId="2" xfId="1" applyFont="1" applyFill="1" applyBorder="1" applyAlignment="1" applyProtection="1">
      <alignment horizontal="center" vertical="center" wrapText="1"/>
    </xf>
    <xf numFmtId="0" fontId="6" fillId="3" borderId="3" xfId="1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/>
    <xf numFmtId="0" fontId="3" fillId="2" borderId="4" xfId="1" applyFont="1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5" fontId="3" fillId="0" borderId="5" xfId="1" applyNumberFormat="1" applyFont="1" applyFill="1" applyBorder="1" applyAlignment="1">
      <alignment horizontal="right" vertical="top"/>
    </xf>
    <xf numFmtId="175" fontId="3" fillId="0" borderId="6" xfId="1" applyNumberFormat="1" applyFont="1" applyFill="1" applyBorder="1" applyAlignment="1">
      <alignment horizontal="right" vertical="top"/>
    </xf>
    <xf numFmtId="175" fontId="3" fillId="0" borderId="1" xfId="1" applyNumberFormat="1" applyFont="1" applyFill="1" applyBorder="1" applyAlignment="1">
      <alignment horizontal="right" vertical="top"/>
    </xf>
    <xf numFmtId="175" fontId="3" fillId="0" borderId="4" xfId="1" applyNumberFormat="1" applyFont="1" applyFill="1" applyBorder="1" applyAlignment="1">
      <alignment horizontal="right" vertical="top"/>
    </xf>
    <xf numFmtId="175" fontId="3" fillId="0" borderId="7" xfId="1" applyNumberFormat="1" applyFont="1" applyFill="1" applyBorder="1" applyAlignment="1">
      <alignment horizontal="right" vertical="top"/>
    </xf>
    <xf numFmtId="175" fontId="3" fillId="0" borderId="8" xfId="1" applyNumberFormat="1" applyFont="1" applyFill="1" applyBorder="1" applyAlignment="1">
      <alignment horizontal="right" vertical="top"/>
    </xf>
    <xf numFmtId="0" fontId="0" fillId="0" borderId="0" xfId="0" applyBorder="1"/>
    <xf numFmtId="0" fontId="20" fillId="0" borderId="0" xfId="0" applyFont="1" applyBorder="1" applyAlignment="1">
      <alignment horizontal="center"/>
    </xf>
    <xf numFmtId="176" fontId="3" fillId="2" borderId="3" xfId="1" applyNumberFormat="1" applyFont="1" applyFill="1" applyBorder="1" applyAlignment="1">
      <alignment horizontal="center" vertical="top"/>
    </xf>
    <xf numFmtId="175" fontId="0" fillId="0" borderId="0" xfId="0" applyNumberFormat="1" applyBorder="1"/>
    <xf numFmtId="0" fontId="0" fillId="0" borderId="0" xfId="0" applyAlignment="1">
      <alignment horizontal="center"/>
    </xf>
    <xf numFmtId="0" fontId="8" fillId="0" borderId="0" xfId="1" applyFont="1" applyAlignment="1">
      <alignment horizontal="center" wrapText="1"/>
    </xf>
    <xf numFmtId="0" fontId="26" fillId="5" borderId="9" xfId="0" applyFont="1" applyFill="1" applyBorder="1" applyAlignment="1">
      <alignment horizontal="center" vertical="center"/>
    </xf>
    <xf numFmtId="175" fontId="8" fillId="0" borderId="10" xfId="1" applyNumberFormat="1" applyFont="1" applyFill="1" applyBorder="1" applyAlignment="1">
      <alignment horizontal="right" vertical="top"/>
    </xf>
    <xf numFmtId="175" fontId="8" fillId="0" borderId="11" xfId="1" applyNumberFormat="1" applyFont="1" applyFill="1" applyBorder="1" applyAlignment="1">
      <alignment horizontal="right" vertical="top"/>
    </xf>
    <xf numFmtId="0" fontId="11" fillId="2" borderId="1" xfId="1" applyFont="1" applyFill="1" applyBorder="1" applyAlignment="1">
      <alignment horizontal="center" vertical="top"/>
    </xf>
    <xf numFmtId="0" fontId="11" fillId="2" borderId="4" xfId="1" applyFont="1" applyFill="1" applyBorder="1" applyAlignment="1">
      <alignment horizontal="center" vertical="top"/>
    </xf>
    <xf numFmtId="0" fontId="16" fillId="6" borderId="12" xfId="0" applyFont="1" applyFill="1" applyBorder="1" applyAlignment="1">
      <alignment vertical="center"/>
    </xf>
    <xf numFmtId="0" fontId="16" fillId="6" borderId="13" xfId="0" applyFont="1" applyFill="1" applyBorder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/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2" fillId="0" borderId="0" xfId="0" applyFont="1" applyBorder="1" applyAlignment="1"/>
    <xf numFmtId="0" fontId="27" fillId="0" borderId="0" xfId="0" applyFont="1"/>
    <xf numFmtId="0" fontId="20" fillId="6" borderId="3" xfId="0" applyFont="1" applyFill="1" applyBorder="1" applyAlignment="1">
      <alignment vertical="center"/>
    </xf>
    <xf numFmtId="0" fontId="11" fillId="7" borderId="30" xfId="1" applyFont="1" applyFill="1" applyBorder="1" applyAlignment="1">
      <alignment horizontal="center" vertical="center"/>
    </xf>
    <xf numFmtId="0" fontId="4" fillId="7" borderId="31" xfId="1" applyFont="1" applyFill="1" applyBorder="1" applyAlignment="1">
      <alignment horizontal="center" vertical="center"/>
    </xf>
    <xf numFmtId="3" fontId="11" fillId="7" borderId="31" xfId="1" applyNumberFormat="1" applyFont="1" applyFill="1" applyBorder="1" applyAlignment="1">
      <alignment horizontal="center" vertical="center"/>
    </xf>
    <xf numFmtId="0" fontId="11" fillId="7" borderId="32" xfId="1" applyFont="1" applyFill="1" applyBorder="1" applyAlignment="1">
      <alignment horizontal="center" vertical="center"/>
    </xf>
    <xf numFmtId="0" fontId="4" fillId="7" borderId="32" xfId="1" applyFont="1" applyFill="1" applyBorder="1" applyAlignment="1">
      <alignment horizontal="center" vertical="center"/>
    </xf>
    <xf numFmtId="175" fontId="3" fillId="8" borderId="31" xfId="1" applyNumberFormat="1" applyFont="1" applyFill="1" applyBorder="1" applyAlignment="1">
      <alignment horizontal="right" vertical="center"/>
    </xf>
    <xf numFmtId="175" fontId="8" fillId="8" borderId="31" xfId="1" applyNumberFormat="1" applyFont="1" applyFill="1" applyBorder="1" applyAlignment="1">
      <alignment horizontal="right" vertical="center"/>
    </xf>
    <xf numFmtId="175" fontId="8" fillId="8" borderId="30" xfId="1" applyNumberFormat="1" applyFont="1" applyFill="1" applyBorder="1" applyAlignment="1">
      <alignment horizontal="right" vertical="center"/>
    </xf>
    <xf numFmtId="2" fontId="22" fillId="6" borderId="33" xfId="0" applyNumberFormat="1" applyFont="1" applyFill="1" applyBorder="1" applyAlignment="1">
      <alignment horizontal="center" vertical="center"/>
    </xf>
    <xf numFmtId="175" fontId="3" fillId="8" borderId="34" xfId="1" applyNumberFormat="1" applyFont="1" applyFill="1" applyBorder="1" applyAlignment="1">
      <alignment horizontal="right" vertical="center"/>
    </xf>
    <xf numFmtId="175" fontId="3" fillId="8" borderId="35" xfId="1" applyNumberFormat="1" applyFont="1" applyFill="1" applyBorder="1" applyAlignment="1">
      <alignment horizontal="right" vertical="center"/>
    </xf>
    <xf numFmtId="2" fontId="8" fillId="0" borderId="38" xfId="1" applyNumberFormat="1" applyFont="1" applyBorder="1" applyAlignment="1">
      <alignment horizontal="center" vertical="top"/>
    </xf>
    <xf numFmtId="2" fontId="8" fillId="0" borderId="39" xfId="1" applyNumberFormat="1" applyFont="1" applyBorder="1" applyAlignment="1">
      <alignment horizontal="center" vertical="top"/>
    </xf>
    <xf numFmtId="2" fontId="8" fillId="8" borderId="40" xfId="1" applyNumberFormat="1" applyFont="1" applyFill="1" applyBorder="1" applyAlignment="1">
      <alignment horizontal="center" vertical="center"/>
    </xf>
    <xf numFmtId="0" fontId="6" fillId="3" borderId="42" xfId="1" applyFont="1" applyFill="1" applyBorder="1" applyAlignment="1" applyProtection="1">
      <alignment horizontal="center" vertical="center" wrapText="1"/>
    </xf>
    <xf numFmtId="0" fontId="26" fillId="5" borderId="43" xfId="0" applyFont="1" applyFill="1" applyBorder="1" applyAlignment="1">
      <alignment horizontal="center" vertical="center"/>
    </xf>
    <xf numFmtId="0" fontId="11" fillId="7" borderId="12" xfId="1" applyFont="1" applyFill="1" applyBorder="1" applyAlignment="1">
      <alignment horizontal="center" vertical="center"/>
    </xf>
    <xf numFmtId="0" fontId="3" fillId="2" borderId="46" xfId="1" applyFont="1" applyFill="1" applyBorder="1" applyAlignment="1">
      <alignment horizontal="left" vertical="top"/>
    </xf>
    <xf numFmtId="0" fontId="3" fillId="2" borderId="46" xfId="1" applyFont="1" applyFill="1" applyBorder="1" applyAlignment="1">
      <alignment horizontal="left"/>
    </xf>
    <xf numFmtId="0" fontId="3" fillId="2" borderId="47" xfId="1" applyFont="1" applyFill="1" applyBorder="1" applyAlignment="1">
      <alignment horizontal="left"/>
    </xf>
    <xf numFmtId="0" fontId="3" fillId="2" borderId="39" xfId="1" applyFont="1" applyFill="1" applyBorder="1" applyAlignment="1">
      <alignment horizontal="left"/>
    </xf>
    <xf numFmtId="0" fontId="4" fillId="7" borderId="40" xfId="1" applyFont="1" applyFill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22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5" fillId="3" borderId="44" xfId="1" applyFont="1" applyFill="1" applyBorder="1" applyAlignment="1" applyProtection="1">
      <alignment horizontal="center" vertical="center" wrapText="1"/>
    </xf>
    <xf numFmtId="0" fontId="5" fillId="3" borderId="45" xfId="1" applyFont="1" applyFill="1" applyBorder="1" applyAlignment="1" applyProtection="1">
      <alignment horizontal="center" vertical="center" wrapText="1"/>
    </xf>
    <xf numFmtId="0" fontId="5" fillId="3" borderId="41" xfId="1" applyFont="1" applyFill="1" applyBorder="1" applyAlignment="1" applyProtection="1">
      <alignment horizontal="center" vertical="center"/>
    </xf>
    <xf numFmtId="0" fontId="5" fillId="3" borderId="25" xfId="1" applyFont="1" applyFill="1" applyBorder="1" applyAlignment="1" applyProtection="1">
      <alignment horizontal="center" vertical="center"/>
    </xf>
    <xf numFmtId="0" fontId="5" fillId="3" borderId="26" xfId="1" applyFont="1" applyFill="1" applyBorder="1" applyAlignment="1" applyProtection="1">
      <alignment horizontal="center" vertical="center"/>
    </xf>
    <xf numFmtId="2" fontId="24" fillId="3" borderId="27" xfId="1" applyNumberFormat="1" applyFont="1" applyFill="1" applyBorder="1" applyAlignment="1" applyProtection="1">
      <alignment horizontal="center" vertical="center" wrapText="1"/>
    </xf>
    <xf numFmtId="2" fontId="24" fillId="3" borderId="28" xfId="1" applyNumberFormat="1" applyFont="1" applyFill="1" applyBorder="1" applyAlignment="1" applyProtection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14" fillId="0" borderId="29" xfId="1" applyFont="1" applyFill="1" applyBorder="1" applyAlignment="1">
      <alignment horizontal="center" vertical="center"/>
    </xf>
    <xf numFmtId="0" fontId="14" fillId="0" borderId="12" xfId="1" applyFont="1" applyFill="1" applyBorder="1" applyAlignment="1">
      <alignment horizontal="center" vertical="center"/>
    </xf>
    <xf numFmtId="181" fontId="8" fillId="6" borderId="29" xfId="1" applyNumberFormat="1" applyFont="1" applyFill="1" applyBorder="1" applyAlignment="1">
      <alignment horizontal="left" vertical="center"/>
    </xf>
    <xf numFmtId="181" fontId="8" fillId="6" borderId="12" xfId="1" applyNumberFormat="1" applyFont="1" applyFill="1" applyBorder="1" applyAlignment="1">
      <alignment horizontal="left" vertical="center"/>
    </xf>
    <xf numFmtId="0" fontId="8" fillId="4" borderId="14" xfId="1" applyFont="1" applyFill="1" applyBorder="1" applyAlignment="1">
      <alignment horizontal="center" vertical="center"/>
    </xf>
    <xf numFmtId="0" fontId="8" fillId="4" borderId="15" xfId="1" applyFont="1" applyFill="1" applyBorder="1" applyAlignment="1">
      <alignment horizontal="center" vertical="center"/>
    </xf>
    <xf numFmtId="2" fontId="24" fillId="3" borderId="16" xfId="1" applyNumberFormat="1" applyFont="1" applyFill="1" applyBorder="1" applyAlignment="1" applyProtection="1">
      <alignment horizontal="center" vertical="center" wrapText="1"/>
    </xf>
    <xf numFmtId="2" fontId="24" fillId="3" borderId="17" xfId="1" applyNumberFormat="1" applyFont="1" applyFill="1" applyBorder="1" applyAlignment="1" applyProtection="1">
      <alignment horizontal="center" vertical="center" wrapText="1"/>
    </xf>
    <xf numFmtId="2" fontId="24" fillId="3" borderId="18" xfId="1" applyNumberFormat="1" applyFont="1" applyFill="1" applyBorder="1" applyAlignment="1" applyProtection="1">
      <alignment horizontal="center" vertical="center" wrapText="1"/>
    </xf>
    <xf numFmtId="2" fontId="24" fillId="3" borderId="1" xfId="1" applyNumberFormat="1" applyFont="1" applyFill="1" applyBorder="1" applyAlignment="1" applyProtection="1">
      <alignment horizontal="center" vertical="center" wrapText="1"/>
    </xf>
    <xf numFmtId="2" fontId="25" fillId="3" borderId="19" xfId="1" applyNumberFormat="1" applyFont="1" applyFill="1" applyBorder="1" applyAlignment="1" applyProtection="1">
      <alignment horizontal="center" vertical="center" wrapText="1"/>
    </xf>
    <xf numFmtId="2" fontId="25" fillId="3" borderId="20" xfId="1" applyNumberFormat="1" applyFont="1" applyFill="1" applyBorder="1" applyAlignment="1" applyProtection="1">
      <alignment horizontal="center" vertical="center" wrapText="1"/>
    </xf>
    <xf numFmtId="2" fontId="24" fillId="3" borderId="21" xfId="1" applyNumberFormat="1" applyFont="1" applyFill="1" applyBorder="1" applyAlignment="1" applyProtection="1">
      <alignment horizontal="center" vertical="center" wrapText="1"/>
    </xf>
    <xf numFmtId="2" fontId="24" fillId="3" borderId="22" xfId="1" applyNumberFormat="1" applyFont="1" applyFill="1" applyBorder="1" applyAlignment="1" applyProtection="1">
      <alignment horizontal="center" vertical="center" wrapText="1"/>
    </xf>
    <xf numFmtId="2" fontId="25" fillId="3" borderId="23" xfId="1" applyNumberFormat="1" applyFont="1" applyFill="1" applyBorder="1" applyAlignment="1" applyProtection="1">
      <alignment horizontal="center" vertical="center" wrapText="1"/>
    </xf>
    <xf numFmtId="2" fontId="25" fillId="3" borderId="24" xfId="1" applyNumberFormat="1" applyFont="1" applyFill="1" applyBorder="1" applyAlignment="1" applyProtection="1">
      <alignment horizontal="center" vertical="center" wrapText="1"/>
    </xf>
    <xf numFmtId="0" fontId="14" fillId="4" borderId="36" xfId="1" applyFont="1" applyFill="1" applyBorder="1" applyAlignment="1">
      <alignment horizontal="center" vertical="center" wrapText="1"/>
    </xf>
    <xf numFmtId="0" fontId="14" fillId="4" borderId="37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4"/>
  <sheetViews>
    <sheetView tabSelected="1" workbookViewId="0">
      <selection activeCell="Z12" sqref="Z12"/>
    </sheetView>
  </sheetViews>
  <sheetFormatPr defaultRowHeight="15" x14ac:dyDescent="0.25"/>
  <cols>
    <col min="1" max="1" width="3.5703125" customWidth="1"/>
    <col min="2" max="2" width="18.140625" customWidth="1"/>
    <col min="4" max="4" width="8.7109375" customWidth="1"/>
    <col min="5" max="5" width="8.85546875" customWidth="1"/>
    <col min="6" max="6" width="12" customWidth="1"/>
    <col min="7" max="7" width="9.7109375" customWidth="1"/>
    <col min="8" max="8" width="10.5703125" customWidth="1"/>
    <col min="9" max="9" width="13.7109375" customWidth="1"/>
    <col min="10" max="10" width="11.85546875" customWidth="1"/>
    <col min="11" max="11" width="11.7109375" customWidth="1"/>
    <col min="12" max="12" width="13.42578125" customWidth="1"/>
    <col min="13" max="13" width="13" customWidth="1"/>
    <col min="14" max="14" width="11.28515625" customWidth="1"/>
    <col min="15" max="15" width="13.28515625" customWidth="1"/>
    <col min="16" max="16" width="12.42578125" customWidth="1"/>
  </cols>
  <sheetData>
    <row r="1" spans="2:16" ht="23.25" x14ac:dyDescent="0.35">
      <c r="B1" s="71" t="s">
        <v>19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2"/>
      <c r="P1" s="72"/>
    </row>
    <row r="2" spans="2:16" ht="12.75" customHeight="1" x14ac:dyDescent="0.3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2:16" ht="26.25" x14ac:dyDescent="0.4">
      <c r="B3" s="73" t="s">
        <v>21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2:16" ht="15.75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39" customHeight="1" x14ac:dyDescent="0.25">
      <c r="B5" s="81" t="s">
        <v>20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</row>
    <row r="6" spans="2:16" ht="6.75" customHeight="1" x14ac:dyDescent="0.25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</row>
    <row r="7" spans="2:16" ht="16.5" thickBot="1" x14ac:dyDescent="0.3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2:16" s="33" customFormat="1" ht="27.75" customHeight="1" thickBot="1" x14ac:dyDescent="0.3">
      <c r="B8" s="82" t="s">
        <v>40</v>
      </c>
      <c r="C8" s="83"/>
      <c r="D8" s="83"/>
      <c r="E8" s="84">
        <v>430</v>
      </c>
      <c r="F8" s="85"/>
      <c r="G8" s="31"/>
      <c r="H8" s="32"/>
      <c r="I8" s="13"/>
      <c r="J8" s="13"/>
      <c r="K8" s="12"/>
      <c r="L8" s="2"/>
      <c r="M8" s="2"/>
      <c r="N8" s="2"/>
      <c r="O8" s="2"/>
      <c r="P8" s="2"/>
    </row>
    <row r="9" spans="2:16" ht="24" customHeight="1" thickBot="1" x14ac:dyDescent="0.3">
      <c r="B9" s="74" t="s">
        <v>22</v>
      </c>
      <c r="C9" s="76" t="s">
        <v>0</v>
      </c>
      <c r="D9" s="77"/>
      <c r="E9" s="77"/>
      <c r="F9" s="78"/>
      <c r="G9" s="78"/>
      <c r="H9" s="78"/>
      <c r="I9" s="79" t="s">
        <v>7</v>
      </c>
      <c r="J9" s="88" t="s">
        <v>8</v>
      </c>
      <c r="K9" s="90" t="s">
        <v>9</v>
      </c>
      <c r="L9" s="92" t="s">
        <v>10</v>
      </c>
      <c r="M9" s="94" t="s">
        <v>11</v>
      </c>
      <c r="N9" s="88" t="s">
        <v>38</v>
      </c>
      <c r="O9" s="96" t="s">
        <v>12</v>
      </c>
      <c r="P9" s="98" t="s">
        <v>13</v>
      </c>
    </row>
    <row r="10" spans="2:16" s="24" customFormat="1" ht="97.5" customHeight="1" x14ac:dyDescent="0.25">
      <c r="B10" s="75"/>
      <c r="C10" s="54" t="s">
        <v>1</v>
      </c>
      <c r="D10" s="8" t="s">
        <v>2</v>
      </c>
      <c r="E10" s="7" t="s">
        <v>3</v>
      </c>
      <c r="F10" s="7" t="s">
        <v>4</v>
      </c>
      <c r="G10" s="9" t="s">
        <v>6</v>
      </c>
      <c r="H10" s="9" t="s">
        <v>14</v>
      </c>
      <c r="I10" s="80"/>
      <c r="J10" s="89"/>
      <c r="K10" s="91"/>
      <c r="L10" s="93"/>
      <c r="M10" s="95"/>
      <c r="N10" s="89"/>
      <c r="O10" s="97"/>
      <c r="P10" s="99"/>
    </row>
    <row r="11" spans="2:16" ht="15.75" x14ac:dyDescent="0.25">
      <c r="B11" s="57" t="s">
        <v>23</v>
      </c>
      <c r="C11" s="55">
        <v>30</v>
      </c>
      <c r="D11" s="26">
        <v>1</v>
      </c>
      <c r="E11" s="6">
        <v>24</v>
      </c>
      <c r="F11" s="29">
        <f>(C11+D11)*24</f>
        <v>744</v>
      </c>
      <c r="G11" s="26">
        <v>176</v>
      </c>
      <c r="H11" s="22">
        <f>E$8/G11</f>
        <v>2.4431818181818183</v>
      </c>
      <c r="I11" s="14">
        <f>F11*H11</f>
        <v>1817.7272727272727</v>
      </c>
      <c r="J11" s="15">
        <f>ROUND((C11+D11)*8*H11*50%,2)</f>
        <v>302.95</v>
      </c>
      <c r="K11" s="16">
        <f>ROUND(D11*E11*H11*100%,2)</f>
        <v>58.64</v>
      </c>
      <c r="L11" s="27">
        <f>I11+J11+K11</f>
        <v>2179.3172727272727</v>
      </c>
      <c r="M11" s="18">
        <f>L11/12</f>
        <v>181.60977272727271</v>
      </c>
      <c r="N11" s="15">
        <f>ROUND((L11+M11)*24.09%,2)</f>
        <v>568.75</v>
      </c>
      <c r="O11" s="28">
        <f>L11+M11+N11</f>
        <v>2929.6770454545454</v>
      </c>
      <c r="P11" s="51">
        <f t="shared" ref="P11:P23" si="0">O11/F11</f>
        <v>3.9377379643206254</v>
      </c>
    </row>
    <row r="12" spans="2:16" ht="15.75" x14ac:dyDescent="0.25">
      <c r="B12" s="58" t="s">
        <v>24</v>
      </c>
      <c r="C12" s="55">
        <v>28</v>
      </c>
      <c r="D12" s="26">
        <v>0</v>
      </c>
      <c r="E12" s="5">
        <v>24</v>
      </c>
      <c r="F12" s="29">
        <f t="shared" ref="F12:F22" si="1">(C12+D12)*24</f>
        <v>672</v>
      </c>
      <c r="G12" s="26">
        <v>160</v>
      </c>
      <c r="H12" s="22">
        <f>E$8/G12</f>
        <v>2.6875</v>
      </c>
      <c r="I12" s="14">
        <f t="shared" ref="I12:I22" si="2">F12*H12</f>
        <v>1806</v>
      </c>
      <c r="J12" s="15">
        <f t="shared" ref="J12:J22" si="3">ROUND((C12+D12)*8*H12*50%,2)</f>
        <v>301</v>
      </c>
      <c r="K12" s="16">
        <f t="shared" ref="K12:K22" si="4">ROUND(D12*E12*H12*100%,2)</f>
        <v>0</v>
      </c>
      <c r="L12" s="27">
        <f t="shared" ref="L12:L22" si="5">I12+J12+K12</f>
        <v>2107</v>
      </c>
      <c r="M12" s="18">
        <f t="shared" ref="M12:M22" si="6">L12/12</f>
        <v>175.58333333333334</v>
      </c>
      <c r="N12" s="15">
        <f t="shared" ref="N12:N22" si="7">ROUND((L12+M12)*24.09%,2)</f>
        <v>549.87</v>
      </c>
      <c r="O12" s="28">
        <f t="shared" ref="O12:O22" si="8">L12+M12+N12</f>
        <v>2832.4533333333334</v>
      </c>
      <c r="P12" s="51">
        <f t="shared" si="0"/>
        <v>4.2149603174603172</v>
      </c>
    </row>
    <row r="13" spans="2:16" ht="15.75" x14ac:dyDescent="0.25">
      <c r="B13" s="58" t="s">
        <v>25</v>
      </c>
      <c r="C13" s="55">
        <v>30</v>
      </c>
      <c r="D13" s="26">
        <v>1</v>
      </c>
      <c r="E13" s="5">
        <v>24</v>
      </c>
      <c r="F13" s="29">
        <f t="shared" si="1"/>
        <v>744</v>
      </c>
      <c r="G13" s="26">
        <v>167</v>
      </c>
      <c r="H13" s="22">
        <f t="shared" ref="H13:H22" si="9">E$8/G13</f>
        <v>2.5748502994011977</v>
      </c>
      <c r="I13" s="14">
        <f t="shared" si="2"/>
        <v>1915.688622754491</v>
      </c>
      <c r="J13" s="15">
        <f t="shared" si="3"/>
        <v>319.27999999999997</v>
      </c>
      <c r="K13" s="16">
        <f t="shared" si="4"/>
        <v>61.8</v>
      </c>
      <c r="L13" s="27">
        <f t="shared" si="5"/>
        <v>2296.7686227544909</v>
      </c>
      <c r="M13" s="18">
        <f t="shared" si="6"/>
        <v>191.3973852295409</v>
      </c>
      <c r="N13" s="15">
        <f t="shared" si="7"/>
        <v>599.4</v>
      </c>
      <c r="O13" s="28">
        <f t="shared" si="8"/>
        <v>3087.5660079840318</v>
      </c>
      <c r="P13" s="51">
        <f t="shared" si="0"/>
        <v>4.1499543118064945</v>
      </c>
    </row>
    <row r="14" spans="2:16" ht="15.75" x14ac:dyDescent="0.25">
      <c r="B14" s="58" t="s">
        <v>26</v>
      </c>
      <c r="C14" s="55">
        <v>28</v>
      </c>
      <c r="D14" s="26">
        <v>2</v>
      </c>
      <c r="E14" s="5">
        <v>24</v>
      </c>
      <c r="F14" s="29">
        <f t="shared" si="1"/>
        <v>720</v>
      </c>
      <c r="G14" s="26">
        <v>159</v>
      </c>
      <c r="H14" s="22">
        <f t="shared" si="9"/>
        <v>2.7044025157232703</v>
      </c>
      <c r="I14" s="14">
        <f t="shared" si="2"/>
        <v>1947.1698113207547</v>
      </c>
      <c r="J14" s="15">
        <f t="shared" si="3"/>
        <v>324.52999999999997</v>
      </c>
      <c r="K14" s="16">
        <f t="shared" si="4"/>
        <v>129.81</v>
      </c>
      <c r="L14" s="27">
        <f t="shared" si="5"/>
        <v>2401.5098113207546</v>
      </c>
      <c r="M14" s="18">
        <f t="shared" si="6"/>
        <v>200.12581761006288</v>
      </c>
      <c r="N14" s="15">
        <f t="shared" si="7"/>
        <v>626.73</v>
      </c>
      <c r="O14" s="28">
        <f t="shared" si="8"/>
        <v>3228.3656289308174</v>
      </c>
      <c r="P14" s="51">
        <f t="shared" si="0"/>
        <v>4.4838411512928023</v>
      </c>
    </row>
    <row r="15" spans="2:16" ht="15.75" x14ac:dyDescent="0.25">
      <c r="B15" s="58" t="s">
        <v>27</v>
      </c>
      <c r="C15" s="55">
        <v>27</v>
      </c>
      <c r="D15" s="26">
        <v>4</v>
      </c>
      <c r="E15" s="5">
        <v>24</v>
      </c>
      <c r="F15" s="29">
        <f t="shared" si="1"/>
        <v>744</v>
      </c>
      <c r="G15" s="26">
        <v>167</v>
      </c>
      <c r="H15" s="22">
        <f t="shared" si="9"/>
        <v>2.5748502994011977</v>
      </c>
      <c r="I15" s="14">
        <f t="shared" si="2"/>
        <v>1915.688622754491</v>
      </c>
      <c r="J15" s="15">
        <f t="shared" si="3"/>
        <v>319.27999999999997</v>
      </c>
      <c r="K15" s="16">
        <f t="shared" si="4"/>
        <v>247.19</v>
      </c>
      <c r="L15" s="27">
        <f t="shared" si="5"/>
        <v>2482.1586227544908</v>
      </c>
      <c r="M15" s="18">
        <f t="shared" si="6"/>
        <v>206.84655189620756</v>
      </c>
      <c r="N15" s="15">
        <f t="shared" si="7"/>
        <v>647.78</v>
      </c>
      <c r="O15" s="28">
        <f t="shared" si="8"/>
        <v>3336.7851746506985</v>
      </c>
      <c r="P15" s="51">
        <f t="shared" si="0"/>
        <v>4.4849263100143801</v>
      </c>
    </row>
    <row r="16" spans="2:16" ht="15.75" x14ac:dyDescent="0.25">
      <c r="B16" s="58" t="s">
        <v>28</v>
      </c>
      <c r="C16" s="55">
        <v>28</v>
      </c>
      <c r="D16" s="26">
        <v>2</v>
      </c>
      <c r="E16" s="5">
        <v>24</v>
      </c>
      <c r="F16" s="29">
        <f t="shared" si="1"/>
        <v>720</v>
      </c>
      <c r="G16" s="26">
        <v>167</v>
      </c>
      <c r="H16" s="22">
        <f t="shared" si="9"/>
        <v>2.5748502994011977</v>
      </c>
      <c r="I16" s="14">
        <f t="shared" si="2"/>
        <v>1853.8922155688624</v>
      </c>
      <c r="J16" s="15">
        <f t="shared" si="3"/>
        <v>308.98</v>
      </c>
      <c r="K16" s="16">
        <f t="shared" si="4"/>
        <v>123.59</v>
      </c>
      <c r="L16" s="27">
        <f t="shared" si="5"/>
        <v>2286.4622155688626</v>
      </c>
      <c r="M16" s="18">
        <f t="shared" si="6"/>
        <v>190.53851796407187</v>
      </c>
      <c r="N16" s="15">
        <f t="shared" si="7"/>
        <v>596.71</v>
      </c>
      <c r="O16" s="28">
        <f t="shared" si="8"/>
        <v>3073.7107335329347</v>
      </c>
      <c r="P16" s="51">
        <f t="shared" si="0"/>
        <v>4.2690426854624093</v>
      </c>
    </row>
    <row r="17" spans="2:16" ht="15.75" x14ac:dyDescent="0.25">
      <c r="B17" s="58" t="s">
        <v>29</v>
      </c>
      <c r="C17" s="55">
        <v>31</v>
      </c>
      <c r="D17" s="26">
        <v>0</v>
      </c>
      <c r="E17" s="5">
        <v>24</v>
      </c>
      <c r="F17" s="29">
        <f t="shared" si="1"/>
        <v>744</v>
      </c>
      <c r="G17" s="26">
        <v>176</v>
      </c>
      <c r="H17" s="22">
        <f t="shared" si="9"/>
        <v>2.4431818181818183</v>
      </c>
      <c r="I17" s="14">
        <f t="shared" si="2"/>
        <v>1817.7272727272727</v>
      </c>
      <c r="J17" s="15">
        <f t="shared" si="3"/>
        <v>302.95</v>
      </c>
      <c r="K17" s="16">
        <f t="shared" si="4"/>
        <v>0</v>
      </c>
      <c r="L17" s="27">
        <f t="shared" si="5"/>
        <v>2120.6772727272728</v>
      </c>
      <c r="M17" s="18">
        <f t="shared" si="6"/>
        <v>176.72310606060606</v>
      </c>
      <c r="N17" s="15">
        <f t="shared" si="7"/>
        <v>553.44000000000005</v>
      </c>
      <c r="O17" s="28">
        <f t="shared" si="8"/>
        <v>2850.8403787878788</v>
      </c>
      <c r="P17" s="51">
        <f t="shared" si="0"/>
        <v>3.83177470267188</v>
      </c>
    </row>
    <row r="18" spans="2:16" ht="15.75" x14ac:dyDescent="0.25">
      <c r="B18" s="58" t="s">
        <v>30</v>
      </c>
      <c r="C18" s="55">
        <v>31</v>
      </c>
      <c r="D18" s="26">
        <v>0</v>
      </c>
      <c r="E18" s="5">
        <v>24</v>
      </c>
      <c r="F18" s="29">
        <f t="shared" si="1"/>
        <v>744</v>
      </c>
      <c r="G18" s="26">
        <v>184</v>
      </c>
      <c r="H18" s="22">
        <f t="shared" si="9"/>
        <v>2.3369565217391304</v>
      </c>
      <c r="I18" s="14">
        <f t="shared" si="2"/>
        <v>1738.695652173913</v>
      </c>
      <c r="J18" s="15">
        <f t="shared" si="3"/>
        <v>289.77999999999997</v>
      </c>
      <c r="K18" s="16">
        <f t="shared" si="4"/>
        <v>0</v>
      </c>
      <c r="L18" s="27">
        <f t="shared" si="5"/>
        <v>2028.475652173913</v>
      </c>
      <c r="M18" s="18">
        <f t="shared" si="6"/>
        <v>169.03963768115941</v>
      </c>
      <c r="N18" s="15">
        <f t="shared" si="7"/>
        <v>529.38</v>
      </c>
      <c r="O18" s="28">
        <f t="shared" si="8"/>
        <v>2726.8952898550724</v>
      </c>
      <c r="P18" s="51">
        <f t="shared" si="0"/>
        <v>3.6651818412030543</v>
      </c>
    </row>
    <row r="19" spans="2:16" ht="15.75" x14ac:dyDescent="0.25">
      <c r="B19" s="58" t="s">
        <v>31</v>
      </c>
      <c r="C19" s="55">
        <v>30</v>
      </c>
      <c r="D19" s="26">
        <v>0</v>
      </c>
      <c r="E19" s="5">
        <v>24</v>
      </c>
      <c r="F19" s="29">
        <f t="shared" si="1"/>
        <v>720</v>
      </c>
      <c r="G19" s="26">
        <v>160</v>
      </c>
      <c r="H19" s="22">
        <f t="shared" si="9"/>
        <v>2.6875</v>
      </c>
      <c r="I19" s="14">
        <f t="shared" si="2"/>
        <v>1935</v>
      </c>
      <c r="J19" s="15">
        <f t="shared" si="3"/>
        <v>322.5</v>
      </c>
      <c r="K19" s="16">
        <f t="shared" si="4"/>
        <v>0</v>
      </c>
      <c r="L19" s="27">
        <f t="shared" si="5"/>
        <v>2257.5</v>
      </c>
      <c r="M19" s="18">
        <f t="shared" si="6"/>
        <v>188.125</v>
      </c>
      <c r="N19" s="15">
        <f t="shared" si="7"/>
        <v>589.15</v>
      </c>
      <c r="O19" s="28">
        <f t="shared" si="8"/>
        <v>3034.7750000000001</v>
      </c>
      <c r="P19" s="51">
        <f t="shared" si="0"/>
        <v>4.214965277777778</v>
      </c>
    </row>
    <row r="20" spans="2:16" ht="15.75" x14ac:dyDescent="0.25">
      <c r="B20" s="58" t="s">
        <v>32</v>
      </c>
      <c r="C20" s="55">
        <v>31</v>
      </c>
      <c r="D20" s="26">
        <v>0</v>
      </c>
      <c r="E20" s="5">
        <v>24</v>
      </c>
      <c r="F20" s="29">
        <f t="shared" si="1"/>
        <v>744</v>
      </c>
      <c r="G20" s="26">
        <v>184</v>
      </c>
      <c r="H20" s="22">
        <f t="shared" si="9"/>
        <v>2.3369565217391304</v>
      </c>
      <c r="I20" s="14">
        <f t="shared" si="2"/>
        <v>1738.695652173913</v>
      </c>
      <c r="J20" s="15">
        <f t="shared" si="3"/>
        <v>289.77999999999997</v>
      </c>
      <c r="K20" s="16">
        <f t="shared" si="4"/>
        <v>0</v>
      </c>
      <c r="L20" s="27">
        <f t="shared" si="5"/>
        <v>2028.475652173913</v>
      </c>
      <c r="M20" s="18">
        <f t="shared" si="6"/>
        <v>169.03963768115941</v>
      </c>
      <c r="N20" s="15">
        <f t="shared" si="7"/>
        <v>529.38</v>
      </c>
      <c r="O20" s="28">
        <f t="shared" si="8"/>
        <v>2726.8952898550724</v>
      </c>
      <c r="P20" s="51">
        <f t="shared" si="0"/>
        <v>3.6651818412030543</v>
      </c>
    </row>
    <row r="21" spans="2:16" ht="15.75" x14ac:dyDescent="0.25">
      <c r="B21" s="59" t="s">
        <v>33</v>
      </c>
      <c r="C21" s="55">
        <v>29</v>
      </c>
      <c r="D21" s="26">
        <v>1</v>
      </c>
      <c r="E21" s="5">
        <v>24</v>
      </c>
      <c r="F21" s="29">
        <f t="shared" si="1"/>
        <v>720</v>
      </c>
      <c r="G21" s="26">
        <v>168</v>
      </c>
      <c r="H21" s="22">
        <f t="shared" si="9"/>
        <v>2.5595238095238093</v>
      </c>
      <c r="I21" s="14">
        <f t="shared" si="2"/>
        <v>1842.8571428571427</v>
      </c>
      <c r="J21" s="15">
        <f t="shared" si="3"/>
        <v>307.14</v>
      </c>
      <c r="K21" s="16">
        <f t="shared" si="4"/>
        <v>61.43</v>
      </c>
      <c r="L21" s="27">
        <f t="shared" si="5"/>
        <v>2211.4271428571424</v>
      </c>
      <c r="M21" s="19">
        <f t="shared" si="6"/>
        <v>184.2855952380952</v>
      </c>
      <c r="N21" s="15">
        <f t="shared" si="7"/>
        <v>577.13</v>
      </c>
      <c r="O21" s="28">
        <f t="shared" si="8"/>
        <v>2972.8427380952376</v>
      </c>
      <c r="P21" s="51">
        <f t="shared" si="0"/>
        <v>4.1289482473544963</v>
      </c>
    </row>
    <row r="22" spans="2:16" ht="16.5" thickBot="1" x14ac:dyDescent="0.3">
      <c r="B22" s="60" t="s">
        <v>34</v>
      </c>
      <c r="C22" s="55">
        <v>27</v>
      </c>
      <c r="D22" s="26">
        <v>4</v>
      </c>
      <c r="E22" s="11">
        <v>24</v>
      </c>
      <c r="F22" s="30">
        <f t="shared" si="1"/>
        <v>744</v>
      </c>
      <c r="G22" s="26">
        <v>136</v>
      </c>
      <c r="H22" s="22">
        <f t="shared" si="9"/>
        <v>3.1617647058823528</v>
      </c>
      <c r="I22" s="14">
        <f t="shared" si="2"/>
        <v>2352.3529411764703</v>
      </c>
      <c r="J22" s="15">
        <f t="shared" si="3"/>
        <v>392.06</v>
      </c>
      <c r="K22" s="16">
        <f t="shared" si="4"/>
        <v>303.52999999999997</v>
      </c>
      <c r="L22" s="27">
        <f t="shared" si="5"/>
        <v>3047.9429411764704</v>
      </c>
      <c r="M22" s="17">
        <f t="shared" si="6"/>
        <v>253.99524509803919</v>
      </c>
      <c r="N22" s="15">
        <f t="shared" si="7"/>
        <v>795.44</v>
      </c>
      <c r="O22" s="28">
        <f t="shared" si="8"/>
        <v>4097.3781862745091</v>
      </c>
      <c r="P22" s="52">
        <f t="shared" si="0"/>
        <v>5.5072287449926201</v>
      </c>
    </row>
    <row r="23" spans="2:16" s="33" customFormat="1" ht="25.5" customHeight="1" thickBot="1" x14ac:dyDescent="0.3">
      <c r="B23" s="61" t="s">
        <v>5</v>
      </c>
      <c r="C23" s="56">
        <f>SUM(C11:C22)</f>
        <v>350</v>
      </c>
      <c r="D23" s="40">
        <f>SUM(D11:D22)</f>
        <v>15</v>
      </c>
      <c r="E23" s="41"/>
      <c r="F23" s="42">
        <f t="shared" ref="F23:N23" si="10">SUM(F11:F22)</f>
        <v>8760</v>
      </c>
      <c r="G23" s="43">
        <f>SUM(G11:G22)</f>
        <v>2004</v>
      </c>
      <c r="H23" s="44"/>
      <c r="I23" s="50">
        <f t="shared" si="10"/>
        <v>22681.495206234584</v>
      </c>
      <c r="J23" s="49">
        <f t="shared" si="10"/>
        <v>3780.2299999999996</v>
      </c>
      <c r="K23" s="45">
        <f t="shared" si="10"/>
        <v>985.9899999999999</v>
      </c>
      <c r="L23" s="46">
        <f t="shared" si="10"/>
        <v>27447.715206234585</v>
      </c>
      <c r="M23" s="45">
        <f>SUM(M11:M22)</f>
        <v>2287.3096005195484</v>
      </c>
      <c r="N23" s="45">
        <f t="shared" si="10"/>
        <v>7163.16</v>
      </c>
      <c r="O23" s="47">
        <f>SUM(O11:O22)</f>
        <v>36898.184806754121</v>
      </c>
      <c r="P23" s="53">
        <f t="shared" si="0"/>
        <v>4.2121215532824339</v>
      </c>
    </row>
    <row r="24" spans="2:16" ht="23.25" customHeight="1" thickBot="1" x14ac:dyDescent="0.35">
      <c r="B24" s="1"/>
      <c r="C24" s="1"/>
      <c r="D24" s="1"/>
      <c r="E24" s="1"/>
      <c r="F24" s="1"/>
      <c r="G24" s="1"/>
      <c r="H24" s="1"/>
      <c r="I24" s="10"/>
      <c r="J24" s="10"/>
      <c r="K24" s="10"/>
      <c r="L24" s="10"/>
      <c r="M24" s="10"/>
      <c r="N24" s="1"/>
      <c r="O24" s="86" t="s">
        <v>39</v>
      </c>
      <c r="P24" s="87"/>
    </row>
    <row r="25" spans="2:16" ht="18.75" x14ac:dyDescent="0.3">
      <c r="B25" s="37" t="s">
        <v>37</v>
      </c>
      <c r="C25" s="10"/>
      <c r="D25" s="10"/>
      <c r="E25" s="10"/>
      <c r="F25" s="10"/>
      <c r="G25" s="10"/>
      <c r="H25" s="10"/>
    </row>
    <row r="26" spans="2:16" ht="8.25" customHeight="1" x14ac:dyDescent="0.25">
      <c r="B26" s="38"/>
    </row>
    <row r="27" spans="2:16" ht="12.75" customHeight="1" x14ac:dyDescent="0.25">
      <c r="E27" s="20"/>
      <c r="F27" s="20"/>
      <c r="G27" s="20"/>
    </row>
    <row r="28" spans="2:16" ht="15.75" x14ac:dyDescent="0.25">
      <c r="B28" s="64" t="s">
        <v>36</v>
      </c>
      <c r="C28" s="65"/>
      <c r="D28" s="66"/>
      <c r="E28" s="23"/>
      <c r="F28" s="21"/>
      <c r="G28" s="21"/>
    </row>
    <row r="29" spans="2:16" ht="11.25" customHeight="1" x14ac:dyDescent="0.25">
      <c r="B29" s="65"/>
      <c r="C29" s="65"/>
      <c r="D29" s="66"/>
      <c r="E29" s="23"/>
      <c r="F29" s="21"/>
      <c r="G29" s="21"/>
    </row>
    <row r="30" spans="2:16" s="33" customFormat="1" ht="18.75" customHeight="1" x14ac:dyDescent="0.25">
      <c r="B30" s="67" t="s">
        <v>15</v>
      </c>
      <c r="C30" s="68"/>
      <c r="D30" s="69"/>
      <c r="E30" s="35">
        <v>1.7000000000000001E-2</v>
      </c>
      <c r="F30" s="36" t="s">
        <v>35</v>
      </c>
    </row>
    <row r="31" spans="2:16" s="33" customFormat="1" ht="18.75" customHeight="1" x14ac:dyDescent="0.25">
      <c r="B31" s="70" t="s">
        <v>16</v>
      </c>
      <c r="C31" s="70"/>
      <c r="D31" s="70"/>
      <c r="E31" s="35">
        <v>1.7000000000000001E-2</v>
      </c>
      <c r="F31" s="36" t="s">
        <v>35</v>
      </c>
    </row>
    <row r="32" spans="2:16" s="33" customFormat="1" ht="18.75" customHeight="1" x14ac:dyDescent="0.25">
      <c r="B32" s="70" t="s">
        <v>17</v>
      </c>
      <c r="C32" s="70"/>
      <c r="D32" s="70"/>
      <c r="E32" s="35">
        <v>1.7000000000000001E-2</v>
      </c>
      <c r="F32" s="36" t="s">
        <v>35</v>
      </c>
    </row>
    <row r="33" spans="2:6" s="33" customFormat="1" ht="25.5" customHeight="1" x14ac:dyDescent="0.25">
      <c r="B33" s="62" t="s">
        <v>18</v>
      </c>
      <c r="C33" s="63"/>
      <c r="D33" s="63"/>
      <c r="E33" s="48">
        <f>P23+E30+E31+E32</f>
        <v>4.2631215532824349</v>
      </c>
      <c r="F33" s="39" t="s">
        <v>35</v>
      </c>
    </row>
    <row r="34" spans="2:6" x14ac:dyDescent="0.25">
      <c r="E34" s="34"/>
    </row>
  </sheetData>
  <mergeCells count="23">
    <mergeCell ref="O24:P24"/>
    <mergeCell ref="J9:J10"/>
    <mergeCell ref="K9:K10"/>
    <mergeCell ref="L9:L10"/>
    <mergeCell ref="M9:M10"/>
    <mergeCell ref="N9:N10"/>
    <mergeCell ref="O9:O10"/>
    <mergeCell ref="P9:P10"/>
    <mergeCell ref="B1:N1"/>
    <mergeCell ref="O1:P1"/>
    <mergeCell ref="B3:P3"/>
    <mergeCell ref="B9:B10"/>
    <mergeCell ref="C9:H9"/>
    <mergeCell ref="I9:I10"/>
    <mergeCell ref="B5:P5"/>
    <mergeCell ref="B8:D8"/>
    <mergeCell ref="E8:F8"/>
    <mergeCell ref="B33:D33"/>
    <mergeCell ref="B28:D28"/>
    <mergeCell ref="B30:D30"/>
    <mergeCell ref="B29:D29"/>
    <mergeCell ref="B31:D31"/>
    <mergeCell ref="B32:D32"/>
  </mergeCells>
  <phoneticPr fontId="23" type="noConversion"/>
  <pageMargins left="0.51181102362204722" right="0.51181102362204722" top="0.6692913385826772" bottom="0.59055118110236227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</vt:lpstr>
    </vt:vector>
  </TitlesOfParts>
  <Company>SIA Tornis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Elīna Virtmane</cp:lastModifiedBy>
  <cp:lastPrinted>2017-12-20T18:46:16Z</cp:lastPrinted>
  <dcterms:created xsi:type="dcterms:W3CDTF">2013-03-25T17:12:18Z</dcterms:created>
  <dcterms:modified xsi:type="dcterms:W3CDTF">2018-01-22T11:08:18Z</dcterms:modified>
</cp:coreProperties>
</file>