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4.gads/Pārskati/SPSIL/"/>
    </mc:Choice>
  </mc:AlternateContent>
  <xr:revisionPtr revIDLastSave="1528" documentId="13_ncr:1_{514E6CE7-0999-40EA-896A-0A33BD00FC0B}" xr6:coauthVersionLast="47" xr6:coauthVersionMax="47" xr10:uidLastSave="{0DC9D3E8-2922-4CEE-9B93-17E71B7BBCF7}"/>
  <bookViews>
    <workbookView xWindow="-28920" yWindow="-120" windowWidth="29040" windowHeight="17640" firstSheet="1" activeTab="1" xr2:uid="{00000000-000D-0000-FFFF-FFFF00000000}"/>
  </bookViews>
  <sheets>
    <sheet name="SPSIL_2023_gads" sheetId="1" r:id="rId1"/>
    <sheet name="Satura_rādītājs_metodoloģija" sheetId="2" r:id="rId2"/>
    <sheet name="I Zem_Tab_Dinamika" sheetId="3" r:id="rId3"/>
    <sheet name="II Izņēmumi" sheetId="4" r:id="rId4"/>
    <sheet name="III Duālo_pasūtītāju_saraksts" sheetId="5" r:id="rId5"/>
    <sheet name="IV Secinājumi" sheetId="6" r:id="rId6"/>
  </sheets>
  <calcPr calcId="191028"/>
  <customWorkbookViews>
    <customWorkbookView name="EM - Personal View" guid="{C520D7F7-BD71-4ED9-BD7D-7AD450B86C47}" mergeInterval="0" personalView="1" maximized="1" windowWidth="1362" windowHeight="50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3" i="4" l="1"/>
  <c r="S76" i="4"/>
  <c r="S74" i="4"/>
  <c r="S71" i="4"/>
  <c r="C31" i="4"/>
  <c r="C30" i="4"/>
  <c r="C29" i="4"/>
  <c r="C28" i="4"/>
  <c r="C27" i="4"/>
  <c r="C26" i="4"/>
  <c r="C25" i="4"/>
  <c r="C32" i="4"/>
  <c r="C33" i="4"/>
  <c r="U60" i="4" l="1"/>
  <c r="U57" i="4"/>
  <c r="U54" i="4"/>
  <c r="Y59" i="4"/>
  <c r="U59" i="4"/>
  <c r="S59" i="4"/>
  <c r="Z16" i="4"/>
  <c r="R60" i="3"/>
  <c r="R59" i="3"/>
  <c r="R58" i="3"/>
  <c r="V6" i="3"/>
  <c r="V5" i="3"/>
  <c r="V4" i="3"/>
  <c r="I39" i="4" l="1"/>
  <c r="H63" i="4"/>
  <c r="Y11" i="4"/>
  <c r="S60" i="4" l="1"/>
  <c r="S57" i="4"/>
  <c r="S55" i="4"/>
  <c r="S54" i="4"/>
  <c r="U53" i="4"/>
  <c r="S53" i="4"/>
  <c r="L46" i="4"/>
  <c r="K46" i="4"/>
  <c r="J46" i="4"/>
  <c r="F39" i="4"/>
  <c r="E39" i="4"/>
  <c r="D39" i="4"/>
  <c r="W15" i="4" l="1"/>
  <c r="X15" i="4"/>
  <c r="Y15" i="4"/>
  <c r="P76" i="4"/>
  <c r="P75" i="4"/>
  <c r="P74" i="4"/>
  <c r="S62" i="4"/>
  <c r="S61" i="4"/>
  <c r="S58" i="4"/>
  <c r="S56" i="4"/>
  <c r="U56" i="4"/>
  <c r="U55" i="4"/>
  <c r="L45" i="4"/>
  <c r="K45" i="4"/>
  <c r="J45" i="4"/>
  <c r="L44" i="4"/>
  <c r="K44" i="4"/>
  <c r="J44" i="4"/>
  <c r="L43" i="4"/>
  <c r="K43" i="4"/>
  <c r="L42" i="4"/>
  <c r="K42" i="4"/>
  <c r="J42" i="4"/>
  <c r="L41" i="4"/>
  <c r="K41" i="4"/>
  <c r="J41" i="4"/>
  <c r="Y14" i="4"/>
  <c r="X14" i="4"/>
  <c r="W14" i="4"/>
  <c r="Z15" i="4" l="1"/>
  <c r="Z14" i="4"/>
  <c r="P63" i="4" l="1"/>
  <c r="O63" i="4"/>
  <c r="N63" i="4"/>
  <c r="M63" i="4"/>
  <c r="L63" i="4"/>
  <c r="K63" i="4"/>
  <c r="I63" i="4"/>
  <c r="J63" i="4"/>
  <c r="G63" i="4"/>
  <c r="F63" i="4"/>
  <c r="E63" i="4"/>
  <c r="R63" i="4"/>
  <c r="Q63" i="4"/>
  <c r="U62" i="4"/>
  <c r="U61" i="4"/>
  <c r="U58" i="4"/>
  <c r="K39" i="4"/>
  <c r="J39" i="4"/>
  <c r="O74" i="4" l="1"/>
  <c r="Y13" i="4"/>
  <c r="X13" i="4"/>
  <c r="W13" i="4"/>
  <c r="Z13" i="4" l="1"/>
  <c r="Y12" i="4"/>
  <c r="X12" i="4"/>
  <c r="W12" i="4"/>
  <c r="Z12" i="4" l="1"/>
  <c r="L39" i="4"/>
  <c r="S63" i="4" l="1"/>
  <c r="T59" i="4" s="1"/>
  <c r="U63" i="4"/>
  <c r="V59" i="4" s="1"/>
  <c r="AB59" i="4" s="1"/>
  <c r="N76" i="4"/>
  <c r="Y5" i="4"/>
  <c r="X11" i="4"/>
  <c r="W11" i="4"/>
  <c r="Y10" i="4"/>
  <c r="X10" i="4"/>
  <c r="W10" i="4"/>
  <c r="J43" i="4"/>
  <c r="C24" i="4"/>
  <c r="V54" i="4" l="1"/>
  <c r="AB54" i="4" s="1"/>
  <c r="T54" i="4"/>
  <c r="Y54" i="4" s="1"/>
  <c r="T57" i="4"/>
  <c r="Y57" i="4" s="1"/>
  <c r="T53" i="4"/>
  <c r="Y53" i="4" s="1"/>
  <c r="T58" i="4"/>
  <c r="Y58" i="4" s="1"/>
  <c r="T60" i="4"/>
  <c r="Y60" i="4" s="1"/>
  <c r="T61" i="4"/>
  <c r="Y61" i="4" s="1"/>
  <c r="T55" i="4"/>
  <c r="Y55" i="4" s="1"/>
  <c r="T56" i="4"/>
  <c r="Y56" i="4" s="1"/>
  <c r="T62" i="4"/>
  <c r="Y62" i="4" s="1"/>
  <c r="V56" i="4"/>
  <c r="AB56" i="4" s="1"/>
  <c r="V55" i="4"/>
  <c r="AB55" i="4" s="1"/>
  <c r="V53" i="4"/>
  <c r="AB53" i="4" s="1"/>
  <c r="V58" i="4"/>
  <c r="AB58" i="4" s="1"/>
  <c r="N74" i="4"/>
  <c r="V60" i="4"/>
  <c r="AB60" i="4" s="1"/>
  <c r="V57" i="4"/>
  <c r="AB57" i="4" s="1"/>
  <c r="V61" i="4"/>
  <c r="AB61" i="4" s="1"/>
  <c r="V62" i="4"/>
  <c r="AB62" i="4" s="1"/>
  <c r="Z11" i="4"/>
  <c r="Z10" i="4"/>
  <c r="T63" i="4" l="1"/>
  <c r="V63" i="4"/>
  <c r="Y9" i="4"/>
  <c r="X9" i="4"/>
  <c r="Y8" i="4"/>
  <c r="D25" i="4" s="1"/>
  <c r="X8" i="4"/>
  <c r="W8" i="4"/>
  <c r="B25" i="4" s="1"/>
  <c r="Y7" i="4"/>
  <c r="D24" i="4" s="1"/>
  <c r="X7" i="4"/>
  <c r="Y6" i="4"/>
  <c r="X6" i="4"/>
  <c r="X5" i="4"/>
  <c r="Z8" i="4" l="1"/>
  <c r="Z7" i="4"/>
  <c r="Z6" i="4"/>
  <c r="D23" i="4"/>
  <c r="Z9" i="4"/>
  <c r="Z5" i="4"/>
  <c r="D22" i="4"/>
  <c r="H19" i="3" l="1"/>
  <c r="H18" i="3"/>
  <c r="H17" i="3"/>
  <c r="H16" i="3"/>
  <c r="H15" i="3"/>
  <c r="H14" i="3"/>
  <c r="H13" i="3"/>
  <c r="H12" i="3"/>
  <c r="H20" i="3" l="1"/>
  <c r="I12" i="3" s="1"/>
  <c r="E6" i="3"/>
  <c r="E5" i="3"/>
  <c r="E4" i="3"/>
  <c r="F33" i="3"/>
  <c r="D33" i="3"/>
  <c r="B33" i="3"/>
  <c r="H32" i="3"/>
  <c r="G32" i="3" s="1"/>
  <c r="H31" i="3"/>
  <c r="G31" i="3" s="1"/>
  <c r="H30" i="3"/>
  <c r="G30" i="3" s="1"/>
  <c r="H29" i="3"/>
  <c r="G29" i="3" s="1"/>
  <c r="H28" i="3"/>
  <c r="G28" i="3" s="1"/>
  <c r="H27" i="3"/>
  <c r="G27" i="3" s="1"/>
  <c r="H26" i="3"/>
  <c r="G26" i="3" s="1"/>
  <c r="H25" i="3"/>
  <c r="G25" i="3" s="1"/>
  <c r="F20" i="3"/>
  <c r="G19" i="3" s="1"/>
  <c r="D20" i="3"/>
  <c r="E19" i="3" s="1"/>
  <c r="B20" i="3"/>
  <c r="C17" i="3" s="1"/>
  <c r="C7" i="3"/>
  <c r="D4" i="3" s="1"/>
  <c r="B7" i="3"/>
  <c r="I13" i="3" l="1"/>
  <c r="I19" i="3"/>
  <c r="I18" i="3"/>
  <c r="I17" i="3"/>
  <c r="I16" i="3"/>
  <c r="I15" i="3"/>
  <c r="I14" i="3"/>
  <c r="D5" i="3"/>
  <c r="D6" i="3"/>
  <c r="H33" i="3"/>
  <c r="G33" i="3" s="1"/>
  <c r="E15" i="3"/>
  <c r="G12" i="3"/>
  <c r="G15" i="3"/>
  <c r="G13" i="3"/>
  <c r="G17" i="3"/>
  <c r="G14" i="3"/>
  <c r="G18" i="3"/>
  <c r="E13" i="3"/>
  <c r="E12" i="3"/>
  <c r="E14" i="3"/>
  <c r="E16" i="3"/>
  <c r="E18" i="3"/>
  <c r="E17" i="3"/>
  <c r="C15" i="3"/>
  <c r="C19" i="3"/>
  <c r="C12" i="3"/>
  <c r="C16" i="3"/>
  <c r="C14" i="3"/>
  <c r="C13" i="3"/>
  <c r="G16" i="3"/>
  <c r="C18" i="3"/>
  <c r="C25" i="3"/>
  <c r="C26" i="3"/>
  <c r="C27" i="3"/>
  <c r="C28" i="3"/>
  <c r="C29" i="3"/>
  <c r="C30" i="3"/>
  <c r="C31" i="3"/>
  <c r="C32" i="3"/>
  <c r="E7" i="3"/>
  <c r="E25" i="3"/>
  <c r="E26" i="3"/>
  <c r="E27" i="3"/>
  <c r="E28" i="3"/>
  <c r="E29" i="3"/>
  <c r="E30" i="3"/>
  <c r="E31" i="3"/>
  <c r="E32" i="3"/>
  <c r="I20" i="3" l="1"/>
  <c r="D7" i="3"/>
  <c r="E33" i="3"/>
  <c r="C33" i="3"/>
  <c r="G20" i="3"/>
  <c r="E20" i="3"/>
  <c r="C20" i="3"/>
</calcChain>
</file>

<file path=xl/sharedStrings.xml><?xml version="1.0" encoding="utf-8"?>
<sst xmlns="http://schemas.openxmlformats.org/spreadsheetml/2006/main" count="396" uniqueCount="269">
  <si>
    <t>STATISTIKAS PĀRSKATU APKOPOJUMS PAR 2023. GADĀ SABIEDRISKO PAKALPOJUMU SNIEDZĒJU VEIKTAJIEM IEPIRKUMIEM</t>
  </si>
  <si>
    <t>Rīga, 2024</t>
  </si>
  <si>
    <t>Statistikas pārskatu apkopojums par 2023. gadā sabiedrisko pakalpojumu sniedzēju veiktajiem iepirkumiem</t>
  </si>
  <si>
    <t>Satura rādītājs</t>
  </si>
  <si>
    <t>I.</t>
  </si>
  <si>
    <t xml:space="preserve">Zem ES līgumcenu sliekšņa veiktie iepirkumi </t>
  </si>
  <si>
    <t>II.</t>
  </si>
  <si>
    <t>Iepirkumi, par kuriem noslēgti līgumi, piemērojot likuma izņēmumus</t>
  </si>
  <si>
    <t>III.</t>
  </si>
  <si>
    <t>Duālo pasūtītāju saraksts</t>
  </si>
  <si>
    <t>IV.</t>
  </si>
  <si>
    <t>Secinājumi</t>
  </si>
  <si>
    <t>Pārskatu apkopojuma metodoloģija</t>
  </si>
  <si>
    <t>Pārskata mērķis un uzdevumi</t>
  </si>
  <si>
    <t>Mērķis - sniegt informāciju par valstī notiekošajiem procesiem sabiedrisko pakalpojumu sniedzēju jomā, atklājot sabiedrisko pakalpojumu sniedzēju uzņēmumu veikto iepirkumu rezultātus 2023. gadā.                                                                                    Uzdevums - apkopot un vizualizēt (tabulās un diagrammās) statistisko informāciju par sabiedrisko pakalpojumu sniedzēju veiktajiem iepirkumiem, apkopojuma saturā iekļaujot un analizējot datus par uzņēmumu veiktajiem iepirkumiem, to rezultātā noslēgtajiem būvdarbu, piegādes un/vai pakalpojumu līgumiem un to līgumu summām:                                                                                                                                                     - atbilstoši iepirkumiem, nepiemērojot likuma procedūru regulējumu;                                  - atbilstoši likuma piemērošanas vispārīgiem izņēmumiem (10., 11. un 12. pantā noteiktajā kārtībā).</t>
  </si>
  <si>
    <t>Pārskata sagatavošanas laiks un pieprasījuma mērķis</t>
  </si>
  <si>
    <t>Statistikas pārskatu pieprasījuma mērķis ir iegūt kvalitatīvus datus par valstī notiekošajiem sabiedrisko pakalpojumu jomas iepirkumiem un atbilstoši sistematizēt oficiālās statistikas par iepirkumiem Latvijā analīzes procesu.                                                                                                                                                                                                 Publikāciju vadības sistēmā iesniegto gada pārskatu datu pārbaude - no 2024. gada 1. februāra līdz 2024. gada 1. maijam.                                                                                                   Datu labošana un precizēšana, statistikas pārskatu apkopojuma sagatavošana  - no 2024. gada 2. maija līdz 2024. gada 7. jūnijam.</t>
  </si>
  <si>
    <t>Pārskata datu avots</t>
  </si>
  <si>
    <r>
      <rPr>
        <sz val="11"/>
        <color rgb="FF000000"/>
        <rFont val="Calibri"/>
      </rPr>
      <t xml:space="preserve">Statistikas datu avots - sabiedrisko pakalpojumu sniedzēju iesniegtie pārskati par 2023. gadā veiktajiem iepirkumiem un to noslēgtajām līgumu summām: </t>
    </r>
    <r>
      <rPr>
        <sz val="11"/>
        <color rgb="FFFFFFFF"/>
        <rFont val="Calibri"/>
      </rPr>
      <t>212</t>
    </r>
    <r>
      <rPr>
        <sz val="11"/>
        <color rgb="FF000000"/>
        <rFont val="Calibri"/>
      </rPr>
      <t xml:space="preserve"> pārskati Nr. 2-SPSIL - Pārskats par sabiedrisko pakalpojumu sniedzēju iepirkumiem.</t>
    </r>
  </si>
  <si>
    <t>Termini</t>
  </si>
  <si>
    <t>Termini pārskatu apkopojumā lietoti un formulēti atbilstoši Sabiedrisko pakalpojumu sniedzēju iepirkumu likumam.</t>
  </si>
  <si>
    <t>Datu analīzes metode un datu atklātības princips</t>
  </si>
  <si>
    <t>Galvenie statistikas pārskata rādītāji - noslēgtie līgumi un to līgumu summa.                                                                                                                                           Pārskata dati par sabiedrisko pakalpojumu sniedzēju iepirkumiem ir publiski pieejama informācija. Pārskatu apkopojums nesatur konfidenciālu vai ierobežotas pieejamības informāciju.                                                                                                           Iepirkumu skaita un līgumu summu izmaiņu analīzei 2023. gada pārskatā izmantota informācija/dati arī no:                                                                                                                          - iepriekšējo gadu Iepirkumu uzraudzības biroja statistikas pārskatu apkopojumiem un Publikāciju vadības sistēmas.</t>
  </si>
  <si>
    <t>Pārskatā lietotie saīsinājumi:</t>
  </si>
  <si>
    <t>ES - Eiropas Savienība;</t>
  </si>
  <si>
    <t>SIA - Sabiedrība ar ierobežotu atbildību</t>
  </si>
  <si>
    <t>PSIA - Pašvaldības sabiedrība ar ierobežotu atbildību</t>
  </si>
  <si>
    <t>AS - Akciju sabiedrība</t>
  </si>
  <si>
    <r>
      <rPr>
        <sz val="11"/>
        <color rgb="FF000000"/>
        <rFont val="Calibri"/>
        <scheme val="minor"/>
      </rPr>
      <t xml:space="preserve">EUR - </t>
    </r>
    <r>
      <rPr>
        <i/>
        <sz val="11"/>
        <color rgb="FF000000"/>
        <rFont val="Calibri"/>
        <scheme val="minor"/>
      </rPr>
      <t>euro</t>
    </r>
  </si>
  <si>
    <t>milj. - miljoni</t>
  </si>
  <si>
    <r>
      <rPr>
        <sz val="11"/>
        <color rgb="FF000000"/>
        <rFont val="Calibri"/>
        <scheme val="minor"/>
      </rPr>
      <t>Zem ES sliekšņa - paredzamā līgumcena preču un pakalpojumu iepirkumiem, sākot no 1 līdz 442 999 EUR, un būvdarbiem sākot no 1 līdz</t>
    </r>
    <r>
      <rPr>
        <sz val="11"/>
        <rFont val="Calibri"/>
        <family val="2"/>
        <scheme val="minor"/>
      </rPr>
      <t xml:space="preserve"> 5 381 999 E</t>
    </r>
    <r>
      <rPr>
        <sz val="11"/>
        <color rgb="FF000000"/>
        <rFont val="Calibri"/>
        <scheme val="minor"/>
      </rPr>
      <t>UR, 2. pielikuma pakalpojumiem, sākot no 1 līdz 999 999 EUR;</t>
    </r>
  </si>
  <si>
    <t>Duāls  pasūtītājs - tāds sabiedrisko pakalpojumu sniedzējs, kurš piemēro arī Publisko iepirkumu likumu.</t>
  </si>
  <si>
    <t>Noslēgto iepirkumu līgumu skaita un noslēgtās līgumu summas zem ES līgumcenu sliekšņa sadalījums pa iepirkumu veidiem 2023. gadā</t>
  </si>
  <si>
    <t>Noslēgto līgumu summu īpatsvars zem ES līgumcenu sliekšņa pa iepirkumu veidiem no 2010. līdz 2023. gadam, %</t>
  </si>
  <si>
    <t>Iepirkumu veids</t>
  </si>
  <si>
    <t>Noslēgto iepirkumu līgumu skaits</t>
  </si>
  <si>
    <t>Noslēgto līgumu summa (milj.EUR)</t>
  </si>
  <si>
    <t>Īpatsvars (%)</t>
  </si>
  <si>
    <t>Vidējā iepirkumu līgumu vērtība (EUR)</t>
  </si>
  <si>
    <t>Būvdarbi</t>
  </si>
  <si>
    <t>Prece</t>
  </si>
  <si>
    <t>Pakalpojumi</t>
  </si>
  <si>
    <t>Kopā</t>
  </si>
  <si>
    <t>Bāze: kopējā zem ES līgumcenu sliekšņa iepirkumu līgumu summa attiecīgajā gadā (milj.EUR)</t>
  </si>
  <si>
    <t>Zem ES līgumcenu sliekšņa noslēgto līgumu summu sadalījums pēc iepirkumu veidiem pa sabiedrisko pakalpojumu sniedzēju jomām 2023. gadā</t>
  </si>
  <si>
    <t>Darbības jomas</t>
  </si>
  <si>
    <t>Būvdarbi (EUR)</t>
  </si>
  <si>
    <t>Preču piegāde (EUR)</t>
  </si>
  <si>
    <t>Pakalpojumi (EUR)</t>
  </si>
  <si>
    <t>Siltumapgāde, gāze</t>
  </si>
  <si>
    <t>Elektroenerģija</t>
  </si>
  <si>
    <t>Ūdensapgāde</t>
  </si>
  <si>
    <t>Dzelzceļu pakalpojumi</t>
  </si>
  <si>
    <t>Pasažieru pārvadājumi</t>
  </si>
  <si>
    <t>Pasta pakalpojumi</t>
  </si>
  <si>
    <t>Ostas</t>
  </si>
  <si>
    <t>Lidostas</t>
  </si>
  <si>
    <t xml:space="preserve">Kopā </t>
  </si>
  <si>
    <t>Zem ES līgumcenu sliekšņa noslēgto līgumu summu sadalījums pēc iepirkumu veidiem sabiedrisko pakalpojumu sniedzēju jomu griezumā 2023. gadā</t>
  </si>
  <si>
    <t xml:space="preserve">Kopā (EUR) </t>
  </si>
  <si>
    <t>Zem ES līgumcenu sliekšņa noslēgto līgumu summu pieauguma temps pa iepirkumu veidiem, salīdzinot ar iepriekšējo gadu (milj. EUR)</t>
  </si>
  <si>
    <t xml:space="preserve">Būvdarbu iepirkumi </t>
  </si>
  <si>
    <t xml:space="preserve">Preču iepirkumi </t>
  </si>
  <si>
    <t xml:space="preserve">Pakalpojumu iepirkumi </t>
  </si>
  <si>
    <t>Zem ES līgumcenu sliekšņa noslēgto līgumu summu pieauguma temps pa iepirkumu veidiem, salīdzinot ar iepriekšējo gadu, %</t>
  </si>
  <si>
    <t>Zem ES līgumcenu sliekšņa noslēgto līgumu summu un vidējās vērtības dinamika pēc iepirkumu veidiem no 2010. līdz 2023. gadam</t>
  </si>
  <si>
    <t>Būvdarbu iepirkumi (milj.EUR)</t>
  </si>
  <si>
    <t>Preču iepirkumi (milj.EUR)</t>
  </si>
  <si>
    <t>Pakalpojumu iepirkumi (milj.EUR)</t>
  </si>
  <si>
    <t>Būvdarbu iepirkumu vidējā vērtība (EUR)</t>
  </si>
  <si>
    <t>Preču iepirkumu vidējā vērtība (EUR)</t>
  </si>
  <si>
    <t>Pakalpojumu iepirkumu vidējā vērtība (EUR)</t>
  </si>
  <si>
    <t>Gads</t>
  </si>
  <si>
    <t>Gāzes vai siltuma pārvades vai sadales nozare</t>
  </si>
  <si>
    <t>Elektroenerģijas ražošanas, pārvades vai sadales nozare</t>
  </si>
  <si>
    <t>Dzeramā ūdens ražošanas, pārvades vai sadales nozare</t>
  </si>
  <si>
    <t>Dzelzceļu transporta pakalpojumu joma</t>
  </si>
  <si>
    <t>Pilsētas dzelzceļu, tramvaju, trolejbusu vai autobusu transporta pakalpojumu joma</t>
  </si>
  <si>
    <t>Jūras ostu vai iekšējo ostu, vai citu piestātņu pakalpojumu joma</t>
  </si>
  <si>
    <t>Lidostu pakalpojumu joma</t>
  </si>
  <si>
    <t>Pavisam kopā</t>
  </si>
  <si>
    <t>Vidējā līguma vērtība, EUR</t>
  </si>
  <si>
    <t>Pakalpojumu sniedzēju skaits</t>
  </si>
  <si>
    <t>Noslēgto līgumu skaits</t>
  </si>
  <si>
    <t>Noslēgto līgumu summa (EUR)</t>
  </si>
  <si>
    <t>Pakalpojumu sniedzēju skaits, kuri piemērojuši izņēmumus</t>
  </si>
  <si>
    <t>Vidējā līguma vērtība, milj.EUR</t>
  </si>
  <si>
    <t>Likuma kopējā izņēmumu piemērošanas dinamika</t>
  </si>
  <si>
    <t>Likuma piemērošanas izņēmumi</t>
  </si>
  <si>
    <t>Īpatsvars (%) attiecībā pret kopējo pasūtītāju skaitu</t>
  </si>
  <si>
    <t>Noslēgto līgumu summa, EUR</t>
  </si>
  <si>
    <t>Pakalpojumu sniedzēju skaits, kopā</t>
  </si>
  <si>
    <t xml:space="preserve">Likuma izņēmumu piemērošanas īpatsvara pieaugums (%) attiecībā pret iepriekšējo 2022. gadu </t>
  </si>
  <si>
    <t>2023. gads</t>
  </si>
  <si>
    <t>2022. gads</t>
  </si>
  <si>
    <t xml:space="preserve">Īpatsvara pieaugums (%) attiecībā pret 2022. gadu </t>
  </si>
  <si>
    <t>t.sk.</t>
  </si>
  <si>
    <t xml:space="preserve">SPSIL 10., 11. un 12. pantā minēto piemērošanas izņēmumu sadalījums pa jomām 2023. gadā </t>
  </si>
  <si>
    <t>SPSIL pamatojums</t>
  </si>
  <si>
    <t xml:space="preserve">Elektroenerģija </t>
  </si>
  <si>
    <t>SPSIL pamato-jums</t>
  </si>
  <si>
    <t>10.panta (1)daļas 1.punkts</t>
  </si>
  <si>
    <t>10.panta (1)daļas 3.punkts</t>
  </si>
  <si>
    <t>10.panta (1)daļas 6.punkts</t>
  </si>
  <si>
    <t>10.panta (1)daļas 7.punkts</t>
  </si>
  <si>
    <t>10.panta (1)daļas 10.punkts</t>
  </si>
  <si>
    <t>10.panta (1)daļas 12.punkts</t>
  </si>
  <si>
    <t>10.panta (1)daļas 14.punkts</t>
  </si>
  <si>
    <t>10.panta (1)daļas 16.punkts</t>
  </si>
  <si>
    <t>10.panta (1)daļas 17.punkts</t>
  </si>
  <si>
    <t>12.pants</t>
  </si>
  <si>
    <t>SPSIL 10., 11. un 12.pantā minēto piemērošanas izņēmumu noslēgto līgumu summu un vidējās vērtības dinamika no 2012. līdz 2023. gadam</t>
  </si>
  <si>
    <t>Īpatsvars attiecībā pret 2022.gadu (%)</t>
  </si>
  <si>
    <t>Kopējā līgumu summa (EUR), piemērojot 10.pantu</t>
  </si>
  <si>
    <t>Kopējā līgumu summa (EUR), piemērojot 11.pantu</t>
  </si>
  <si>
    <t>Kopējā līgumu summa (EUR), piemērojot 12.pantu</t>
  </si>
  <si>
    <t>Vidējā līgumu vērtība (EUR), piemērojot 10.pantu</t>
  </si>
  <si>
    <t>Vidējā līgumu vērtība (EUR), piemērojot 11.pantu</t>
  </si>
  <si>
    <t>Vidējā līgumu vērtība (EUR), piemērojot 12.pantu</t>
  </si>
  <si>
    <t>Duālo pasūtītāju saraksts, kuri iesnieguši statistikas pārskatus par 2023. gadu</t>
  </si>
  <si>
    <t>Nr.p.k.</t>
  </si>
  <si>
    <t>Iestādes nosaukums</t>
  </si>
  <si>
    <t>1.</t>
  </si>
  <si>
    <t>AS " Mārupes komunālie pakalpojumi"</t>
  </si>
  <si>
    <t>2.</t>
  </si>
  <si>
    <t>AS "Olaines ūdens un siltums"</t>
  </si>
  <si>
    <t>3.</t>
  </si>
  <si>
    <t>Rūjienas pilsētas SIA "Rūjienas siltums"</t>
  </si>
  <si>
    <t>4.</t>
  </si>
  <si>
    <t>Ādažu novada pašvaldības aģentūra "Carnikavas komunālserviss"</t>
  </si>
  <si>
    <t>5.</t>
  </si>
  <si>
    <t>SIA "Ādažu ūdens"</t>
  </si>
  <si>
    <t>6.</t>
  </si>
  <si>
    <t>SIA Ikšķiles māja</t>
  </si>
  <si>
    <t>7.</t>
  </si>
  <si>
    <t>Ogres novada pašvaldības aģentūra “Ogres komunikācijas”</t>
  </si>
  <si>
    <t>8.</t>
  </si>
  <si>
    <t>Pašvaldības kapitālsabiedrība, SIA "Preiļu saimnieks"</t>
  </si>
  <si>
    <t>9.</t>
  </si>
  <si>
    <t>Pašvaldības SIA "Garkalnes inženiertīkli"</t>
  </si>
  <si>
    <t>10.</t>
  </si>
  <si>
    <t>Pašvaldības SIA "Garkalnes Komunālserviss"</t>
  </si>
  <si>
    <t>11.</t>
  </si>
  <si>
    <t>Pašvaldības SIA "Norma K"</t>
  </si>
  <si>
    <t>12.</t>
  </si>
  <si>
    <t>Pašvaldības SIA "ŪDEKA"</t>
  </si>
  <si>
    <t>13.</t>
  </si>
  <si>
    <t>Pašvaldības SIA “Ventspils siltums”</t>
  </si>
  <si>
    <t>14.</t>
  </si>
  <si>
    <t>Cēsu novada Priekuļu apvienības pārvalde</t>
  </si>
  <si>
    <t>15.</t>
  </si>
  <si>
    <t>SIA "Rēzeknes novada komunālserviss"</t>
  </si>
  <si>
    <t>16.</t>
  </si>
  <si>
    <t>SIA "VNK serviss"</t>
  </si>
  <si>
    <t>17.</t>
  </si>
  <si>
    <t>Rīgas pašvaldības SIA "Rīgas satiksme"</t>
  </si>
  <si>
    <t>18.</t>
  </si>
  <si>
    <t>SIA "Rīgas karte"</t>
  </si>
  <si>
    <t>19.</t>
  </si>
  <si>
    <t>SIA "Alojas Novada Saimniekserviss"</t>
  </si>
  <si>
    <t>20.</t>
  </si>
  <si>
    <t>SIA "Auces komunālie pakalpojumi"</t>
  </si>
  <si>
    <t>21.</t>
  </si>
  <si>
    <t>SIA "Komunālserviss TILDe"</t>
  </si>
  <si>
    <t>22.</t>
  </si>
  <si>
    <t>SIA "Krāslavas nami"</t>
  </si>
  <si>
    <t>23.</t>
  </si>
  <si>
    <t>SIA "Ogres Namsaimnieks"</t>
  </si>
  <si>
    <t>24.</t>
  </si>
  <si>
    <t>SIA "Rojas DzKU"</t>
  </si>
  <si>
    <t>25.</t>
  </si>
  <si>
    <t>SIA "Valkas Namsaimnieks"</t>
  </si>
  <si>
    <t>26.</t>
  </si>
  <si>
    <t>SIA "VĪGANTS"</t>
  </si>
  <si>
    <t>27.</t>
  </si>
  <si>
    <t>SIA "Zilupes LTD"</t>
  </si>
  <si>
    <t>28.</t>
  </si>
  <si>
    <t>SIA “LĪVĀNU SILTUMS”</t>
  </si>
  <si>
    <t>29.</t>
  </si>
  <si>
    <t>SIA Viesītes komunālā pārvalde</t>
  </si>
  <si>
    <t>30.</t>
  </si>
  <si>
    <t>SIA "Ādažu namsaimnieks"</t>
  </si>
  <si>
    <t>31.</t>
  </si>
  <si>
    <t>SIA "Baložu komunālā saimniecība"</t>
  </si>
  <si>
    <t>32.</t>
  </si>
  <si>
    <t>SIA "Balteneko"</t>
  </si>
  <si>
    <t>33.</t>
  </si>
  <si>
    <t>SIA "Bērzaunes komunālais uzņēmums"</t>
  </si>
  <si>
    <t>34.</t>
  </si>
  <si>
    <t>SIA "Būks"</t>
  </si>
  <si>
    <t>35.</t>
  </si>
  <si>
    <t>Liepājas speciālās ekonomiskās zonas pārvalde</t>
  </si>
  <si>
    <t>36.</t>
  </si>
  <si>
    <t>SIA "Dzīvokļu komunālā saimniecība"</t>
  </si>
  <si>
    <t>37.</t>
  </si>
  <si>
    <t>SIA "Getliņi EKO"</t>
  </si>
  <si>
    <t>38.</t>
  </si>
  <si>
    <t>SIA "GROBIŅAS HES"</t>
  </si>
  <si>
    <t>39.</t>
  </si>
  <si>
    <t>SIA "GROBIŅAS NAMSERVISS"</t>
  </si>
  <si>
    <t>40.</t>
  </si>
  <si>
    <t>SIA "Gulbenes Energo Serviss"</t>
  </si>
  <si>
    <t>41.</t>
  </si>
  <si>
    <t>SIA "Jelgavas novada KU"</t>
  </si>
  <si>
    <t>42.</t>
  </si>
  <si>
    <t>SIA "Jūrmalas ūdens"</t>
  </si>
  <si>
    <t>43.</t>
  </si>
  <si>
    <t>SIA "Kārsavas namsaimnieks"</t>
  </si>
  <si>
    <t>44.</t>
  </si>
  <si>
    <t>SIA "Ķekavas nami"</t>
  </si>
  <si>
    <t>45.</t>
  </si>
  <si>
    <t>SIA "Lielvārdes Remte"</t>
  </si>
  <si>
    <t>46.</t>
  </si>
  <si>
    <t>SIA "Līvānu dzīvokļu un komunālā saimniecība"</t>
  </si>
  <si>
    <t>47.</t>
  </si>
  <si>
    <t>SIA "Naujenes pakalpojumu serviss"</t>
  </si>
  <si>
    <t>48.</t>
  </si>
  <si>
    <t>SIA "Ozolnieku KSDU"</t>
  </si>
  <si>
    <t>49.</t>
  </si>
  <si>
    <t>SIA "Pils rajona Namu pārvalde"</t>
  </si>
  <si>
    <t>50.</t>
  </si>
  <si>
    <t>SIA "Pļaviņu Komunālie pakalpojumi"</t>
  </si>
  <si>
    <t>51.</t>
  </si>
  <si>
    <t>SIA "Priekules nami"</t>
  </si>
  <si>
    <t>52.</t>
  </si>
  <si>
    <t>SIA "Rūpe"</t>
  </si>
  <si>
    <t>53.</t>
  </si>
  <si>
    <t>SIA "Saltavots"</t>
  </si>
  <si>
    <t>54.</t>
  </si>
  <si>
    <t>SIA "Skrundas komunālā saimniecība"</t>
  </si>
  <si>
    <t>55.</t>
  </si>
  <si>
    <t>SIA "Smiltenes NKUP"</t>
  </si>
  <si>
    <t>56.</t>
  </si>
  <si>
    <t>SIA "Talsu namsaimnieks"</t>
  </si>
  <si>
    <t>57.</t>
  </si>
  <si>
    <t>SIA "Vilkme"</t>
  </si>
  <si>
    <t>58.</t>
  </si>
  <si>
    <t>SIA “Ķeguma Stars”</t>
  </si>
  <si>
    <t>59.</t>
  </si>
  <si>
    <t>SIA “Ludzas apsaimniekotājs”</t>
  </si>
  <si>
    <t>60.</t>
  </si>
  <si>
    <t>SIA “ORNAMENTS”</t>
  </si>
  <si>
    <t>61.</t>
  </si>
  <si>
    <t>SIA „Kokneses Komunālie pakalpojumi”</t>
  </si>
  <si>
    <t>62.</t>
  </si>
  <si>
    <t>SIA „Saulkrastu Komunālserviss”</t>
  </si>
  <si>
    <t>63.</t>
  </si>
  <si>
    <t>Skultes ostas pārvalde</t>
  </si>
  <si>
    <t>64.</t>
  </si>
  <si>
    <t>Ropažu novada pašvaldības aģentūra "Saimnieks"</t>
  </si>
  <si>
    <t>65.</t>
  </si>
  <si>
    <t>VAS "Latvijas dzelzceļš"</t>
  </si>
  <si>
    <t>66.</t>
  </si>
  <si>
    <t>Vangažu Namsaimnieks SIA</t>
  </si>
  <si>
    <t>67.</t>
  </si>
  <si>
    <t xml:space="preserve">Varakļānu SIA “Dzīvokļu komunālais uzņēmums” </t>
  </si>
  <si>
    <t>68.</t>
  </si>
  <si>
    <t>SIA Balvu autotransports</t>
  </si>
  <si>
    <t>69.</t>
  </si>
  <si>
    <t>SIA Saldus komunālserviss</t>
  </si>
  <si>
    <t>70.</t>
  </si>
  <si>
    <t>SIA "Stružānu siltums"</t>
  </si>
  <si>
    <t xml:space="preserve">Iepirkumu uzraudzības birojs 2023. gadā ir apkopojis 179 iesniegtos sabiedrisko pakalpojumu sniedzēju gada pārskatus, t.sk. 70 pārskati saņemti no uzņēmumiem, kuri piemēro arī Publisko iepirkumu likumu, kam ir duāls raksturs. Salīdzinot ar 2022. gadu, 2023. gadā statistikas pārskatu skaits samazinājies par 20 jeb 10,1%, bet duālo pasūtītāju skaits saglabājies iepriekšējā gada līmenī. </t>
  </si>
  <si>
    <t>2023. gadā sabiedrisko pakalpojumu sniedzēji, tāpat kā citus gadus, darbojušies astoņās no desmit darbības jomām. Sabiedrisko pakalpojumu sniedzēji darbību neveic naftas vai gāzes izpētes un ieguves nozarē, kā arī akmeņogļu un citu cieto kurināmo izpētes un ieguves nozarē.</t>
  </si>
  <si>
    <r>
      <rPr>
        <sz val="11"/>
        <color rgb="FF000000"/>
        <rFont val="Calibri"/>
      </rPr>
      <t>2023. gadā par 597,7 milj. EUR noslēgti 72 614 līgumi par iepirkumiem zem ES līgumcenu sliekšņa (summa attiecībā pret 2022. gadu</t>
    </r>
    <r>
      <rPr>
        <sz val="11"/>
        <color rgb="FFFF0000"/>
        <rFont val="Calibri"/>
      </rPr>
      <t xml:space="preserve"> </t>
    </r>
    <r>
      <rPr>
        <sz val="11"/>
        <color rgb="FF000000"/>
        <rFont val="Calibri"/>
      </rPr>
      <t>palielinājusies par 50,0 milj. EUR jeb 9,1%), un par 862,6 milj. EUR noslēgti 337 līgumi par iepirkumiem, piemērojot likuma izņēmumus (summa attiecībā pret 2022. gadu samazinājusies par 725,8 milj. EUR jeb 45,7%).</t>
    </r>
  </si>
  <si>
    <t>Pamatojoties uz Sabiedrisko pakalpojumu sniedzēju iepirkumu likuma 10., 11. un 12. panta piemērošanas izņēmumiem, 2023. gadā 62 uzņēmumi noslēguši 337 līgumus par kopējo līgumu summu 862,6 milj.EUR (summa attiecībā pret 2022. gadu samazinājusies par 725,8 milj.EUR jeb 45,7%). Lielākie likuma izņēmumu piemērotāji (pēc noslēgto līgumu summas) ir elektroenerģijas ražošanas, pārvades vai sadales nozares uzņēmumi, kur noslēgti 15 līgumi (kopējais līgumu skaits attiecībā pret 2022. gadu vienāds ar 2023.  gadu), par lielāko noslēgto līgumu summu 669,9 milj.EUR (summa attiecībā pret 2022. gadu palielinājusies par 89,5 milj.EUR jeb 15,4%).</t>
  </si>
  <si>
    <t xml:space="preserve">2023. gadā lielākā zem ES līgumcenu sliekšņa noslēgtā līgumu summa ir siltumapgādes jomas uzņēmumiem - 185,4 milj.EUR jeb 31,0% īpatsvars no kopējās noslēgto līgumu summas zem ES līgumcenu sliekšņa.  </t>
  </si>
  <si>
    <t>Zem ES līgumcenu sliekšņa 2023. gadā lielāko noslēgto līgumu summu īpatsvaru veido būvdarbu iepirkumi - 280,6 milj.EUR, kas ir 46,9% no kopējās noslēgtās līgumu summas, tad seko pakalpojumu iepirkumi - 172,5 milj.EUR jeb 28,9%, un piegāžu iepirkumi - 144,6 milj.EUR jeb 24,2% no kopējās noslēgtās līgumu summas zem ES līgumcenu sliekšņa.</t>
  </si>
  <si>
    <t>Zem ES līgumcenu sliekšņa kopējā vidējā iepirkumu vērtība ir 8 232 EUR (vidējā vērtība attiecībā pret 2022. gadu pieaugusi par 1 118 EUR jeb 15,7%). Būvdarbu iepirkumiem zem ES līgumcenu sliekšņa vidējā iepirkumu vērtība ir 43 073 EUR (vidējā iepirkumu vērtība attiecībā pret 2022. gadu palielinājusies par 12 747 EUR jeb 42,0%), preču iepirkumiem vidējā vērtība ir 4 672 EUR (salīdzinot ar 2022. gadu, 2023. gadā vidējā vērtība pieaugusi par 357 EUR jeb 8,3%), savukārt pakalpojumu iepirkumu vidējā vērtība ir 4 908 EUR (salīdzinot ar 2022. gadu, 2023. gadā vidējā vērtība ir samazinājusies par 810 EUR jeb 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</si>
</sst>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
    <numFmt numFmtId="168" formatCode="0.0000%"/>
  </numFmts>
  <fonts count="18">
    <font>
      <sz val="11"/>
      <color theme="1"/>
      <name val="Calibri"/>
      <family val="2"/>
      <charset val="186"/>
      <scheme val="minor"/>
    </font>
    <font>
      <b/>
      <sz val="11"/>
      <color theme="1"/>
      <name val="Calibri"/>
      <family val="2"/>
      <charset val="186"/>
      <scheme val="minor"/>
    </font>
    <font>
      <b/>
      <sz val="11"/>
      <name val="Calibri"/>
      <family val="2"/>
      <charset val="186"/>
      <scheme val="minor"/>
    </font>
    <font>
      <b/>
      <i/>
      <sz val="11"/>
      <color theme="1"/>
      <name val="Calibri"/>
      <family val="2"/>
      <charset val="186"/>
      <scheme val="minor"/>
    </font>
    <font>
      <sz val="8"/>
      <name val="Calibri"/>
      <family val="2"/>
      <charset val="186"/>
      <scheme val="minor"/>
    </font>
    <font>
      <sz val="10"/>
      <color indexed="8"/>
      <name val="Arial"/>
      <family val="2"/>
      <charset val="186"/>
    </font>
    <font>
      <sz val="10"/>
      <name val="Times New Roman"/>
      <family val="1"/>
      <charset val="186"/>
    </font>
    <font>
      <sz val="11"/>
      <color rgb="FF000000"/>
      <name val="Calibri"/>
      <family val="2"/>
      <charset val="186"/>
    </font>
    <font>
      <sz val="11"/>
      <name val="Calibri"/>
      <family val="2"/>
      <charset val="186"/>
    </font>
    <font>
      <b/>
      <sz val="11"/>
      <color theme="1"/>
      <name val="Calibri"/>
      <family val="2"/>
      <scheme val="minor"/>
    </font>
    <font>
      <sz val="11"/>
      <name val="Calibri"/>
      <family val="2"/>
      <scheme val="minor"/>
    </font>
    <font>
      <sz val="11"/>
      <color rgb="FF000000"/>
      <name val="Calibri"/>
      <scheme val="minor"/>
    </font>
    <font>
      <sz val="11"/>
      <color rgb="FF000000"/>
      <name val="Calibri"/>
    </font>
    <font>
      <sz val="11"/>
      <color rgb="FFFFFFFF"/>
      <name val="Calibri"/>
    </font>
    <font>
      <sz val="11"/>
      <color theme="1"/>
      <name val="Calibri"/>
    </font>
    <font>
      <sz val="11"/>
      <color rgb="FFFF0000"/>
      <name val="Calibri"/>
      <family val="2"/>
      <charset val="186"/>
      <scheme val="minor"/>
    </font>
    <font>
      <sz val="11"/>
      <color rgb="FFFF0000"/>
      <name val="Calibri"/>
    </font>
    <font>
      <i/>
      <sz val="11"/>
      <color rgb="FF000000"/>
      <name val="Calibri"/>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indexed="65"/>
        <bgColor indexed="64"/>
      </patternFill>
    </fill>
    <fill>
      <patternFill patternType="solid">
        <fgColor theme="9" tint="0.7999511703848384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top style="thin">
        <color indexed="64"/>
      </top>
      <bottom style="thin">
        <color indexed="64"/>
      </bottom>
      <diagonal/>
    </border>
    <border>
      <left style="mediumDashed">
        <color indexed="64"/>
      </left>
      <right style="thin">
        <color indexed="64"/>
      </right>
      <top style="thin">
        <color indexed="64"/>
      </top>
      <bottom/>
      <diagonal/>
    </border>
    <border>
      <left style="mediumDashed">
        <color indexed="64"/>
      </left>
      <right style="thin">
        <color indexed="64"/>
      </right>
      <top/>
      <bottom style="thin">
        <color indexed="64"/>
      </bottom>
      <diagonal/>
    </border>
    <border>
      <left style="thin">
        <color indexed="64"/>
      </left>
      <right style="mediumDashed">
        <color indexed="64"/>
      </right>
      <top style="thin">
        <color indexed="64"/>
      </top>
      <bottom style="thin">
        <color indexed="64"/>
      </bottom>
      <diagonal/>
    </border>
    <border>
      <left/>
      <right style="thin">
        <color indexed="64"/>
      </right>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Protection="0"/>
  </cellStyleXfs>
  <cellXfs count="167">
    <xf numFmtId="0" fontId="0" fillId="0" borderId="0" xfId="0"/>
    <xf numFmtId="0" fontId="0" fillId="2" borderId="1" xfId="0" applyFill="1" applyBorder="1" applyAlignment="1">
      <alignment horizontal="center" vertical="center" wrapText="1"/>
    </xf>
    <xf numFmtId="0" fontId="0" fillId="0" borderId="1" xfId="0" applyBorder="1"/>
    <xf numFmtId="0" fontId="1" fillId="2" borderId="1" xfId="0" applyFont="1" applyFill="1" applyBorder="1" applyAlignment="1">
      <alignment horizontal="right"/>
    </xf>
    <xf numFmtId="3" fontId="1" fillId="2" borderId="1" xfId="0" applyNumberFormat="1" applyFont="1" applyFill="1" applyBorder="1"/>
    <xf numFmtId="164" fontId="1" fillId="2" borderId="1" xfId="0" applyNumberFormat="1" applyFont="1" applyFill="1" applyBorder="1"/>
    <xf numFmtId="0" fontId="0" fillId="2" borderId="1" xfId="0" applyFill="1" applyBorder="1" applyAlignment="1">
      <alignment horizontal="center" vertical="center"/>
    </xf>
    <xf numFmtId="0" fontId="0" fillId="0" borderId="1" xfId="0" applyBorder="1" applyAlignment="1">
      <alignment wrapText="1"/>
    </xf>
    <xf numFmtId="3" fontId="0" fillId="3" borderId="1" xfId="0" applyNumberFormat="1" applyFill="1" applyBorder="1"/>
    <xf numFmtId="164" fontId="0" fillId="3" borderId="1" xfId="0" applyNumberFormat="1" applyFill="1" applyBorder="1"/>
    <xf numFmtId="0" fontId="0" fillId="2" borderId="1" xfId="0" applyFill="1" applyBorder="1"/>
    <xf numFmtId="164" fontId="0" fillId="0" borderId="1" xfId="0" applyNumberFormat="1" applyBorder="1"/>
    <xf numFmtId="0" fontId="3" fillId="3" borderId="1" xfId="0" applyFont="1" applyFill="1" applyBorder="1" applyAlignment="1">
      <alignment horizontal="right" wrapText="1"/>
    </xf>
    <xf numFmtId="0" fontId="3" fillId="3" borderId="1" xfId="0" applyFont="1" applyFill="1" applyBorder="1"/>
    <xf numFmtId="0" fontId="3" fillId="0" borderId="1" xfId="0" applyFont="1" applyBorder="1"/>
    <xf numFmtId="0" fontId="1" fillId="0" borderId="1" xfId="0" applyFont="1" applyBorder="1"/>
    <xf numFmtId="164" fontId="0" fillId="2" borderId="1" xfId="0" applyNumberFormat="1" applyFill="1" applyBorder="1"/>
    <xf numFmtId="0" fontId="0" fillId="2" borderId="3" xfId="0" applyFill="1" applyBorder="1" applyAlignment="1">
      <alignment horizontal="center" vertical="center" wrapText="1"/>
    </xf>
    <xf numFmtId="164" fontId="0" fillId="3" borderId="3" xfId="0" applyNumberFormat="1" applyFill="1" applyBorder="1"/>
    <xf numFmtId="164" fontId="1" fillId="2" borderId="3" xfId="0" applyNumberFormat="1" applyFont="1" applyFill="1" applyBorder="1"/>
    <xf numFmtId="0" fontId="0" fillId="2" borderId="2" xfId="0" applyFill="1" applyBorder="1" applyAlignment="1">
      <alignment horizontal="center" vertical="center" wrapText="1"/>
    </xf>
    <xf numFmtId="3" fontId="0" fillId="3" borderId="2" xfId="0" applyNumberFormat="1" applyFill="1" applyBorder="1"/>
    <xf numFmtId="3" fontId="0" fillId="2" borderId="2" xfId="0" applyNumberForma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165" fontId="0" fillId="0" borderId="7" xfId="0" applyNumberFormat="1" applyBorder="1"/>
    <xf numFmtId="165" fontId="0" fillId="0" borderId="1" xfId="0" applyNumberFormat="1" applyBorder="1"/>
    <xf numFmtId="0" fontId="0" fillId="0" borderId="3" xfId="0" applyBorder="1"/>
    <xf numFmtId="0" fontId="0" fillId="0" borderId="7" xfId="0" applyBorder="1"/>
    <xf numFmtId="0" fontId="0" fillId="2" borderId="3" xfId="0" applyFill="1" applyBorder="1"/>
    <xf numFmtId="0" fontId="0" fillId="2" borderId="7" xfId="0" applyFill="1" applyBorder="1"/>
    <xf numFmtId="0" fontId="1" fillId="0" borderId="0" xfId="0" applyFont="1"/>
    <xf numFmtId="3" fontId="0" fillId="3" borderId="0" xfId="0" applyNumberFormat="1" applyFill="1"/>
    <xf numFmtId="0" fontId="2" fillId="0" borderId="0" xfId="0" applyFont="1"/>
    <xf numFmtId="0" fontId="0" fillId="2" borderId="8" xfId="0" applyFill="1" applyBorder="1"/>
    <xf numFmtId="3" fontId="0" fillId="0" borderId="1" xfId="0" applyNumberFormat="1" applyBorder="1"/>
    <xf numFmtId="0" fontId="0" fillId="2" borderId="1" xfId="0" applyFill="1" applyBorder="1" applyAlignment="1">
      <alignment horizontal="center" wrapText="1"/>
    </xf>
    <xf numFmtId="3" fontId="0" fillId="0" borderId="0" xfId="0" applyNumberFormat="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alignment horizontal="center" vertical="center" wrapText="1"/>
    </xf>
    <xf numFmtId="3" fontId="0" fillId="0" borderId="3" xfId="0" applyNumberFormat="1" applyBorder="1"/>
    <xf numFmtId="3" fontId="0" fillId="0" borderId="7" xfId="0" applyNumberFormat="1" applyBorder="1"/>
    <xf numFmtId="0" fontId="0" fillId="4" borderId="7" xfId="0" applyFill="1" applyBorder="1" applyAlignment="1">
      <alignment horizontal="center" vertical="center" wrapText="1"/>
    </xf>
    <xf numFmtId="3" fontId="0" fillId="0" borderId="11" xfId="0" applyNumberFormat="1" applyBorder="1"/>
    <xf numFmtId="3" fontId="0" fillId="5" borderId="8" xfId="0" applyNumberFormat="1" applyFill="1" applyBorder="1"/>
    <xf numFmtId="0" fontId="0" fillId="5" borderId="8" xfId="0" applyFill="1" applyBorder="1"/>
    <xf numFmtId="164" fontId="0" fillId="5" borderId="8" xfId="0" applyNumberFormat="1" applyFill="1" applyBorder="1"/>
    <xf numFmtId="3" fontId="0" fillId="0" borderId="9" xfId="0" applyNumberFormat="1" applyBorder="1"/>
    <xf numFmtId="0" fontId="0" fillId="4" borderId="1" xfId="0" applyFill="1" applyBorder="1" applyAlignment="1">
      <alignment horizontal="center"/>
    </xf>
    <xf numFmtId="3" fontId="1" fillId="0" borderId="9" xfId="0" applyNumberFormat="1" applyFont="1" applyBorder="1"/>
    <xf numFmtId="3" fontId="0" fillId="0" borderId="16" xfId="0" applyNumberFormat="1" applyBorder="1"/>
    <xf numFmtId="3" fontId="1" fillId="0" borderId="17" xfId="0" applyNumberFormat="1" applyFont="1" applyBorder="1"/>
    <xf numFmtId="166" fontId="0" fillId="0" borderId="1" xfId="0" applyNumberFormat="1" applyBorder="1"/>
    <xf numFmtId="0" fontId="0" fillId="0" borderId="16" xfId="0" applyBorder="1"/>
    <xf numFmtId="0" fontId="0" fillId="0" borderId="10" xfId="0" applyBorder="1"/>
    <xf numFmtId="3" fontId="0" fillId="4" borderId="16" xfId="0" applyNumberFormat="1" applyFill="1" applyBorder="1"/>
    <xf numFmtId="3" fontId="0" fillId="0" borderId="6" xfId="0" applyNumberFormat="1" applyBorder="1"/>
    <xf numFmtId="0" fontId="0" fillId="3" borderId="0" xfId="0" applyFill="1"/>
    <xf numFmtId="3" fontId="0" fillId="0" borderId="18" xfId="0" applyNumberFormat="1" applyBorder="1"/>
    <xf numFmtId="3" fontId="1" fillId="0" borderId="19" xfId="0" applyNumberFormat="1" applyFont="1" applyBorder="1"/>
    <xf numFmtId="0" fontId="0" fillId="4" borderId="16" xfId="0" applyFill="1" applyBorder="1" applyAlignment="1">
      <alignment horizontal="center" vertical="center" wrapText="1"/>
    </xf>
    <xf numFmtId="0" fontId="0" fillId="0" borderId="8" xfId="0" applyBorder="1"/>
    <xf numFmtId="0" fontId="0" fillId="0" borderId="0" xfId="0" applyAlignment="1">
      <alignment wrapText="1"/>
    </xf>
    <xf numFmtId="0" fontId="1" fillId="0" borderId="0" xfId="0" applyFont="1" applyAlignment="1">
      <alignment wrapText="1"/>
    </xf>
    <xf numFmtId="0" fontId="0" fillId="0" borderId="0" xfId="0" quotePrefix="1" applyAlignment="1">
      <alignment wrapText="1"/>
    </xf>
    <xf numFmtId="0" fontId="1" fillId="3" borderId="0" xfId="0" applyFont="1" applyFill="1"/>
    <xf numFmtId="0" fontId="1" fillId="0" borderId="0" xfId="0" applyFont="1" applyAlignment="1">
      <alignment horizontal="center"/>
    </xf>
    <xf numFmtId="3" fontId="6" fillId="3" borderId="20" xfId="0" applyNumberFormat="1" applyFont="1" applyFill="1" applyBorder="1" applyAlignment="1">
      <alignment wrapText="1"/>
    </xf>
    <xf numFmtId="0" fontId="7" fillId="3" borderId="1" xfId="0" applyFont="1" applyFill="1" applyBorder="1"/>
    <xf numFmtId="0" fontId="8" fillId="3" borderId="1" xfId="0" applyFont="1" applyFill="1" applyBorder="1"/>
    <xf numFmtId="0" fontId="0" fillId="4" borderId="1" xfId="0" applyFill="1" applyBorder="1" applyAlignment="1">
      <alignment horizontal="center" wrapText="1"/>
    </xf>
    <xf numFmtId="164" fontId="0" fillId="6" borderId="1" xfId="0" applyNumberFormat="1" applyFill="1" applyBorder="1"/>
    <xf numFmtId="164" fontId="1" fillId="6" borderId="1" xfId="0" applyNumberFormat="1" applyFont="1" applyFill="1" applyBorder="1"/>
    <xf numFmtId="10" fontId="0" fillId="6" borderId="1" xfId="0" applyNumberFormat="1" applyFill="1" applyBorder="1"/>
    <xf numFmtId="164" fontId="1" fillId="3" borderId="9" xfId="0" applyNumberFormat="1" applyFont="1" applyFill="1" applyBorder="1"/>
    <xf numFmtId="164" fontId="0" fillId="6" borderId="14" xfId="0" applyNumberFormat="1" applyFill="1" applyBorder="1"/>
    <xf numFmtId="164" fontId="0" fillId="6" borderId="11" xfId="0" applyNumberFormat="1" applyFill="1" applyBorder="1"/>
    <xf numFmtId="0" fontId="0" fillId="5" borderId="7" xfId="0" applyFill="1" applyBorder="1"/>
    <xf numFmtId="164" fontId="0" fillId="6" borderId="15" xfId="0" applyNumberFormat="1" applyFill="1" applyBorder="1"/>
    <xf numFmtId="164" fontId="0" fillId="6" borderId="9" xfId="0" applyNumberFormat="1" applyFill="1" applyBorder="1"/>
    <xf numFmtId="164" fontId="0" fillId="6" borderId="10" xfId="0" applyNumberFormat="1" applyFill="1" applyBorder="1"/>
    <xf numFmtId="0" fontId="0" fillId="3" borderId="1" xfId="0" applyFill="1" applyBorder="1"/>
    <xf numFmtId="3" fontId="0" fillId="3" borderId="12" xfId="0" applyNumberFormat="1" applyFill="1" applyBorder="1"/>
    <xf numFmtId="0" fontId="0" fillId="7" borderId="1" xfId="0" applyFill="1" applyBorder="1" applyAlignment="1">
      <alignment horizontal="center" vertical="center" wrapText="1"/>
    </xf>
    <xf numFmtId="0" fontId="0" fillId="7" borderId="7" xfId="0" applyFill="1" applyBorder="1" applyAlignment="1">
      <alignment horizontal="center" vertical="center" wrapText="1"/>
    </xf>
    <xf numFmtId="0" fontId="0" fillId="6" borderId="1" xfId="0" applyFill="1" applyBorder="1"/>
    <xf numFmtId="10" fontId="0" fillId="0" borderId="0" xfId="0" applyNumberFormat="1"/>
    <xf numFmtId="0" fontId="0" fillId="0" borderId="13" xfId="0" applyBorder="1"/>
    <xf numFmtId="3" fontId="0" fillId="3" borderId="3" xfId="0" applyNumberFormat="1" applyFill="1" applyBorder="1"/>
    <xf numFmtId="164" fontId="0" fillId="0" borderId="0" xfId="0" applyNumberFormat="1"/>
    <xf numFmtId="164" fontId="0" fillId="6" borderId="0" xfId="0" applyNumberFormat="1" applyFill="1"/>
    <xf numFmtId="164" fontId="0" fillId="6" borderId="7" xfId="0" applyNumberFormat="1" applyFill="1" applyBorder="1"/>
    <xf numFmtId="0" fontId="0" fillId="4" borderId="1" xfId="0" applyFill="1" applyBorder="1" applyAlignment="1">
      <alignment wrapText="1"/>
    </xf>
    <xf numFmtId="3" fontId="0" fillId="0" borderId="12" xfId="0" applyNumberFormat="1" applyBorder="1"/>
    <xf numFmtId="0" fontId="0" fillId="3" borderId="0" xfId="0" applyFill="1" applyAlignment="1">
      <alignment horizontal="center" vertical="center" wrapText="1"/>
    </xf>
    <xf numFmtId="3" fontId="9" fillId="0" borderId="0" xfId="0" applyNumberFormat="1" applyFont="1"/>
    <xf numFmtId="0" fontId="0" fillId="3" borderId="0" xfId="0" applyFill="1" applyAlignment="1">
      <alignment vertical="center"/>
    </xf>
    <xf numFmtId="0" fontId="0" fillId="3" borderId="0" xfId="0" applyFill="1" applyAlignment="1">
      <alignment horizontal="center" vertical="center"/>
    </xf>
    <xf numFmtId="0" fontId="0" fillId="0" borderId="9" xfId="0" applyBorder="1"/>
    <xf numFmtId="0" fontId="7" fillId="3" borderId="9" xfId="0" applyFont="1" applyFill="1" applyBorder="1"/>
    <xf numFmtId="0" fontId="0" fillId="0" borderId="21" xfId="0" applyBorder="1"/>
    <xf numFmtId="0" fontId="0" fillId="3" borderId="21" xfId="0" applyFill="1" applyBorder="1"/>
    <xf numFmtId="167" fontId="0" fillId="6" borderId="1" xfId="0" applyNumberFormat="1" applyFill="1" applyBorder="1"/>
    <xf numFmtId="0" fontId="0" fillId="3" borderId="9" xfId="0" applyFill="1" applyBorder="1"/>
    <xf numFmtId="0" fontId="0" fillId="3" borderId="11" xfId="0" applyFill="1" applyBorder="1"/>
    <xf numFmtId="0" fontId="10" fillId="3" borderId="1" xfId="0" applyFont="1" applyFill="1" applyBorder="1"/>
    <xf numFmtId="168" fontId="0" fillId="0" borderId="0" xfId="0" applyNumberFormat="1"/>
    <xf numFmtId="165" fontId="0" fillId="0" borderId="0" xfId="0" applyNumberFormat="1"/>
    <xf numFmtId="166" fontId="0" fillId="0" borderId="0" xfId="0" applyNumberFormat="1"/>
    <xf numFmtId="166" fontId="9" fillId="0" borderId="1" xfId="0" applyNumberFormat="1" applyFont="1" applyBorder="1"/>
    <xf numFmtId="165" fontId="0" fillId="3" borderId="1" xfId="0" applyNumberFormat="1" applyFill="1" applyBorder="1"/>
    <xf numFmtId="165" fontId="0" fillId="3" borderId="0" xfId="0" applyNumberFormat="1" applyFill="1"/>
    <xf numFmtId="3" fontId="0" fillId="3" borderId="0" xfId="0" applyNumberFormat="1" applyFill="1" applyAlignment="1">
      <alignment horizontal="center" vertical="center" wrapText="1"/>
    </xf>
    <xf numFmtId="164" fontId="0" fillId="3" borderId="0" xfId="0" applyNumberFormat="1" applyFill="1"/>
    <xf numFmtId="165" fontId="0" fillId="3" borderId="22" xfId="0" applyNumberFormat="1" applyFill="1" applyBorder="1"/>
    <xf numFmtId="165" fontId="0" fillId="0" borderId="3" xfId="0" applyNumberFormat="1" applyBorder="1"/>
    <xf numFmtId="0" fontId="15" fillId="0" borderId="0" xfId="0" applyFont="1"/>
    <xf numFmtId="0" fontId="1" fillId="0" borderId="0" xfId="0" applyFont="1" applyAlignment="1">
      <alignment horizontal="center" wrapText="1"/>
    </xf>
    <xf numFmtId="0" fontId="0" fillId="0" borderId="1" xfId="0" applyBorder="1" applyAlignment="1">
      <alignment horizontal="left" vertical="top" wrapText="1"/>
    </xf>
    <xf numFmtId="0" fontId="14" fillId="0" borderId="1" xfId="0" applyFont="1" applyBorder="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left" vertical="top"/>
    </xf>
    <xf numFmtId="0" fontId="0" fillId="3" borderId="0" xfId="0" applyFill="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9"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0" borderId="1" xfId="0" applyBorder="1" applyAlignment="1">
      <alignment horizontal="right"/>
    </xf>
    <xf numFmtId="0" fontId="1" fillId="0" borderId="9" xfId="0" applyFont="1" applyBorder="1" applyAlignment="1">
      <alignment horizontal="right"/>
    </xf>
    <xf numFmtId="0" fontId="0" fillId="4" borderId="1" xfId="0"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1" xfId="0" applyFont="1" applyBorder="1" applyAlignment="1">
      <alignment horizontal="right"/>
    </xf>
    <xf numFmtId="0" fontId="0" fillId="5" borderId="3" xfId="0" applyFill="1" applyBorder="1" applyAlignment="1">
      <alignment horizontal="center"/>
    </xf>
    <xf numFmtId="0" fontId="0" fillId="5" borderId="8" xfId="0" applyFill="1" applyBorder="1" applyAlignment="1">
      <alignment horizontal="center"/>
    </xf>
    <xf numFmtId="0" fontId="0" fillId="0" borderId="9" xfId="0" applyBorder="1" applyAlignment="1">
      <alignment horizontal="right"/>
    </xf>
    <xf numFmtId="0" fontId="0" fillId="0" borderId="3" xfId="0" applyBorder="1" applyAlignment="1">
      <alignment horizontal="right"/>
    </xf>
    <xf numFmtId="0" fontId="0" fillId="0" borderId="8" xfId="0" applyBorder="1" applyAlignment="1">
      <alignment horizontal="right"/>
    </xf>
    <xf numFmtId="0" fontId="0" fillId="0" borderId="7" xfId="0" applyBorder="1" applyAlignment="1">
      <alignment horizontal="right"/>
    </xf>
    <xf numFmtId="0" fontId="0" fillId="4"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3" xfId="0" applyFill="1" applyBorder="1" applyAlignment="1">
      <alignment horizontal="center" wrapText="1"/>
    </xf>
    <xf numFmtId="0" fontId="0" fillId="4" borderId="8" xfId="0" applyFill="1" applyBorder="1" applyAlignment="1">
      <alignment horizontal="center" wrapText="1"/>
    </xf>
    <xf numFmtId="0" fontId="0" fillId="4" borderId="7" xfId="0" applyFill="1" applyBorder="1" applyAlignment="1">
      <alignment horizont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0" fontId="0" fillId="4" borderId="10" xfId="0" applyFill="1" applyBorder="1" applyAlignment="1">
      <alignment horizontal="center" vertical="center"/>
    </xf>
    <xf numFmtId="0" fontId="1" fillId="0" borderId="0" xfId="0" applyFont="1" applyAlignment="1">
      <alignment horizontal="center"/>
    </xf>
    <xf numFmtId="0" fontId="0" fillId="3" borderId="1" xfId="0" applyFill="1" applyBorder="1" applyAlignment="1">
      <alignment horizontal="left" wrapText="1"/>
    </xf>
    <xf numFmtId="0" fontId="10" fillId="3" borderId="1" xfId="0" applyFont="1" applyFill="1" applyBorder="1" applyAlignment="1">
      <alignment horizontal="left" wrapText="1"/>
    </xf>
    <xf numFmtId="0" fontId="14" fillId="3" borderId="1" xfId="0" applyFont="1" applyFill="1" applyBorder="1" applyAlignment="1">
      <alignment horizontal="left" wrapText="1"/>
    </xf>
    <xf numFmtId="0" fontId="11" fillId="0" borderId="0" xfId="0" applyFont="1"/>
  </cellXfs>
  <cellStyles count="2">
    <cellStyle name="Normal" xfId="0" builtinId="0"/>
    <cellStyle name="Normal 2"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03ADA5"/>
      <color rgb="FFAAFCB2"/>
      <color rgb="FF63FDF6"/>
      <color rgb="FFFF5050"/>
      <color rgb="FF979797"/>
      <color rgb="FF008DF6"/>
      <color rgb="FF028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Dinamika, kur norādīti iepirkumu veidi zem ES līgumcenu sliekšņa</a:t>
            </a:r>
          </a:p>
        </c:rich>
      </c:tx>
      <c:layout>
        <c:manualLayout>
          <c:xMode val="edge"/>
          <c:yMode val="edge"/>
          <c:x val="0.16712583512288237"/>
          <c:y val="2.055799976751808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 Zem_Tab_Dinamika'!$H$4</c:f>
              <c:strCache>
                <c:ptCount val="1"/>
                <c:pt idx="0">
                  <c:v>Būvdarbi</c:v>
                </c:pt>
              </c:strCache>
            </c:strRef>
          </c:tx>
          <c:spPr>
            <a:solidFill>
              <a:schemeClr val="accent1">
                <a:lumMod val="60000"/>
                <a:lumOff val="40000"/>
              </a:schemeClr>
            </a:solidFill>
            <a:ln>
              <a:noFill/>
            </a:ln>
            <a:effectLst/>
          </c:spPr>
          <c:invertIfNegative val="0"/>
          <c:dLbls>
            <c:dLbl>
              <c:idx val="11"/>
              <c:layout>
                <c:manualLayout>
                  <c:x val="-4.140786749482402E-3"/>
                  <c:y val="-2.4988840753904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0-408C-BC00-B3E07AA77D89}"/>
                </c:ext>
              </c:extLst>
            </c:dLbl>
            <c:dLbl>
              <c:idx val="12"/>
              <c:layout>
                <c:manualLayout>
                  <c:x val="0"/>
                  <c:y val="-3.56983439341486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A1-4EEC-A6F4-91F712DF24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Zem_Tab_Dinamika'!$I$3:$V$3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Zem_Tab_Dinamika'!$I$4:$V$4</c:f>
              <c:numCache>
                <c:formatCode>0.0%</c:formatCode>
                <c:ptCount val="14"/>
                <c:pt idx="0">
                  <c:v>0.39</c:v>
                </c:pt>
                <c:pt idx="1">
                  <c:v>0.45900000000000002</c:v>
                </c:pt>
                <c:pt idx="2">
                  <c:v>0.45400000000000001</c:v>
                </c:pt>
                <c:pt idx="3">
                  <c:v>0.46700000000000003</c:v>
                </c:pt>
                <c:pt idx="4">
                  <c:v>0.34599999999999997</c:v>
                </c:pt>
                <c:pt idx="5">
                  <c:v>0.29399999999999998</c:v>
                </c:pt>
                <c:pt idx="6">
                  <c:v>0.20599999999999999</c:v>
                </c:pt>
                <c:pt idx="7">
                  <c:v>0.31900000000000001</c:v>
                </c:pt>
                <c:pt idx="8">
                  <c:v>0.35299999999999998</c:v>
                </c:pt>
                <c:pt idx="9">
                  <c:v>0.44800000000000001</c:v>
                </c:pt>
                <c:pt idx="10">
                  <c:v>0.42299999999999999</c:v>
                </c:pt>
                <c:pt idx="11">
                  <c:v>0.35499999999999998</c:v>
                </c:pt>
                <c:pt idx="12">
                  <c:v>0.36199999999999999</c:v>
                </c:pt>
                <c:pt idx="13">
                  <c:v>0.46946623422821376</c:v>
                </c:pt>
              </c:numCache>
            </c:numRef>
          </c:val>
          <c:extLst>
            <c:ext xmlns:c16="http://schemas.microsoft.com/office/drawing/2014/chart" uri="{C3380CC4-5D6E-409C-BE32-E72D297353CC}">
              <c16:uniqueId val="{00000000-FC8F-45B6-8FFF-68D70601EE08}"/>
            </c:ext>
          </c:extLst>
        </c:ser>
        <c:ser>
          <c:idx val="1"/>
          <c:order val="1"/>
          <c:tx>
            <c:strRef>
              <c:f>'I Zem_Tab_Dinamika'!$H$5</c:f>
              <c:strCache>
                <c:ptCount val="1"/>
                <c:pt idx="0">
                  <c:v>Prece</c:v>
                </c:pt>
              </c:strCache>
            </c:strRef>
          </c:tx>
          <c:spPr>
            <a:solidFill>
              <a:srgbClr val="AAFCB2"/>
            </a:solidFill>
            <a:ln>
              <a:noFill/>
            </a:ln>
            <a:effectLst/>
          </c:spPr>
          <c:invertIfNegative val="0"/>
          <c:dLbls>
            <c:dLbl>
              <c:idx val="0"/>
              <c:layout>
                <c:manualLayout>
                  <c:x val="1.3559322033898305E-2"/>
                  <c:y val="7.139668786829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8F-45B6-8FFF-68D70601EE08}"/>
                </c:ext>
              </c:extLst>
            </c:dLbl>
            <c:dLbl>
              <c:idx val="1"/>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8F-45B6-8FFF-68D70601EE08}"/>
                </c:ext>
              </c:extLst>
            </c:dLbl>
            <c:dLbl>
              <c:idx val="2"/>
              <c:layout>
                <c:manualLayout>
                  <c:x val="1.581920903954798E-2"/>
                  <c:y val="-3.56983439341486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8F-45B6-8FFF-68D70601EE08}"/>
                </c:ext>
              </c:extLst>
            </c:dLbl>
            <c:dLbl>
              <c:idx val="3"/>
              <c:layout>
                <c:manualLayout>
                  <c:x val="1.3559322033898221E-2"/>
                  <c:y val="-1.4279337573659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8F-45B6-8FFF-68D70601EE08}"/>
                </c:ext>
              </c:extLst>
            </c:dLbl>
            <c:dLbl>
              <c:idx val="4"/>
              <c:layout>
                <c:manualLayout>
                  <c:x val="1.1299435028248504E-2"/>
                  <c:y val="-3.5698343934149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8F-45B6-8FFF-68D70601EE08}"/>
                </c:ext>
              </c:extLst>
            </c:dLbl>
            <c:dLbl>
              <c:idx val="5"/>
              <c:layout>
                <c:manualLayout>
                  <c:x val="1.1665324504891434E-2"/>
                  <c:y val="-3.56983439341486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8F-45B6-8FFF-68D70601EE08}"/>
                </c:ext>
              </c:extLst>
            </c:dLbl>
            <c:dLbl>
              <c:idx val="6"/>
              <c:layout>
                <c:manualLayout>
                  <c:x val="0"/>
                  <c:y val="-5.35475159012229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A1-4EEC-A6F4-91F712DF24E5}"/>
                </c:ext>
              </c:extLst>
            </c:dLbl>
            <c:dLbl>
              <c:idx val="7"/>
              <c:layout>
                <c:manualLayout>
                  <c:x val="1.355932203389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8F-45B6-8FFF-68D70601EE08}"/>
                </c:ext>
              </c:extLst>
            </c:dLbl>
            <c:dLbl>
              <c:idx val="8"/>
              <c:layout>
                <c:manualLayout>
                  <c:x val="1.3559322033898305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8F-45B6-8FFF-68D70601EE08}"/>
                </c:ext>
              </c:extLst>
            </c:dLbl>
            <c:dLbl>
              <c:idx val="12"/>
              <c:layout>
                <c:manualLayout>
                  <c:x val="1.1363636363636364E-2"/>
                  <c:y val="3.56983439341479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A1-4EEC-A6F4-91F712DF24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Zem_Tab_Dinamika'!$I$3:$V$3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Zem_Tab_Dinamika'!$I$5:$V$5</c:f>
              <c:numCache>
                <c:formatCode>0.0%</c:formatCode>
                <c:ptCount val="14"/>
                <c:pt idx="0">
                  <c:v>0.30199999999999999</c:v>
                </c:pt>
                <c:pt idx="1">
                  <c:v>0.25</c:v>
                </c:pt>
                <c:pt idx="2">
                  <c:v>0.27200000000000002</c:v>
                </c:pt>
                <c:pt idx="3">
                  <c:v>0.29799999999999999</c:v>
                </c:pt>
                <c:pt idx="4">
                  <c:v>0.20799999999999999</c:v>
                </c:pt>
                <c:pt idx="5">
                  <c:v>0.20799999999999999</c:v>
                </c:pt>
                <c:pt idx="6">
                  <c:v>0.23200000000000001</c:v>
                </c:pt>
                <c:pt idx="7">
                  <c:v>0.247</c:v>
                </c:pt>
                <c:pt idx="8">
                  <c:v>0.28499999999999998</c:v>
                </c:pt>
                <c:pt idx="9">
                  <c:v>0.21299999999999999</c:v>
                </c:pt>
                <c:pt idx="10">
                  <c:v>0.27400000000000002</c:v>
                </c:pt>
                <c:pt idx="11">
                  <c:v>0.27500000000000002</c:v>
                </c:pt>
                <c:pt idx="12">
                  <c:v>0.29899999999999999</c:v>
                </c:pt>
                <c:pt idx="13">
                  <c:v>0.24186664417283538</c:v>
                </c:pt>
              </c:numCache>
            </c:numRef>
          </c:val>
          <c:extLst>
            <c:ext xmlns:c16="http://schemas.microsoft.com/office/drawing/2014/chart" uri="{C3380CC4-5D6E-409C-BE32-E72D297353CC}">
              <c16:uniqueId val="{00000001-FC8F-45B6-8FFF-68D70601EE08}"/>
            </c:ext>
          </c:extLst>
        </c:ser>
        <c:ser>
          <c:idx val="2"/>
          <c:order val="2"/>
          <c:tx>
            <c:strRef>
              <c:f>'I Zem_Tab_Dinamika'!$H$6</c:f>
              <c:strCache>
                <c:ptCount val="1"/>
                <c:pt idx="0">
                  <c:v>Pakalpojumi</c:v>
                </c:pt>
              </c:strCache>
            </c:strRef>
          </c:tx>
          <c:spPr>
            <a:solidFill>
              <a:srgbClr val="FF7C80"/>
            </a:solidFill>
            <a:ln>
              <a:noFill/>
            </a:ln>
            <a:effectLst/>
          </c:spPr>
          <c:invertIfNegative val="0"/>
          <c:dLbls>
            <c:dLbl>
              <c:idx val="0"/>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8F-45B6-8FFF-68D70601EE08}"/>
                </c:ext>
              </c:extLst>
            </c:dLbl>
            <c:dLbl>
              <c:idx val="1"/>
              <c:layout>
                <c:manualLayout>
                  <c:x val="4.5197740112994352E-3"/>
                  <c:y val="-3.569834393414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8F-45B6-8FFF-68D70601EE08}"/>
                </c:ext>
              </c:extLst>
            </c:dLbl>
            <c:dLbl>
              <c:idx val="2"/>
              <c:layout>
                <c:manualLayout>
                  <c:x val="1.3559322033898305E-2"/>
                  <c:y val="-6.06871846880526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8F-45B6-8FFF-68D70601EE08}"/>
                </c:ext>
              </c:extLst>
            </c:dLbl>
            <c:dLbl>
              <c:idx val="3"/>
              <c:layout>
                <c:manualLayout>
                  <c:x val="1.35593220338983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8F-45B6-8FFF-68D70601EE08}"/>
                </c:ext>
              </c:extLst>
            </c:dLbl>
            <c:dLbl>
              <c:idx val="8"/>
              <c:layout>
                <c:manualLayout>
                  <c:x val="1.581920903954785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8F-45B6-8FFF-68D70601EE08}"/>
                </c:ext>
              </c:extLst>
            </c:dLbl>
            <c:dLbl>
              <c:idx val="10"/>
              <c:layout>
                <c:manualLayout>
                  <c:x val="-3.7878787878789268E-3"/>
                  <c:y val="-4.28380127209783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A1-4EEC-A6F4-91F712DF24E5}"/>
                </c:ext>
              </c:extLst>
            </c:dLbl>
            <c:dLbl>
              <c:idx val="11"/>
              <c:layout>
                <c:manualLayout>
                  <c:x val="1.3029295251136934E-2"/>
                  <c:y val="-6.42570190814675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0-408C-BC00-B3E07AA77D89}"/>
                </c:ext>
              </c:extLst>
            </c:dLbl>
            <c:dLbl>
              <c:idx val="12"/>
              <c:layout>
                <c:manualLayout>
                  <c:x val="1.3257575757575758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A1-4EEC-A6F4-91F712DF24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Zem_Tab_Dinamika'!$I$3:$V$3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Zem_Tab_Dinamika'!$I$6:$V$6</c:f>
              <c:numCache>
                <c:formatCode>0.0%</c:formatCode>
                <c:ptCount val="14"/>
                <c:pt idx="0">
                  <c:v>0.308</c:v>
                </c:pt>
                <c:pt idx="1">
                  <c:v>0.29099999999999998</c:v>
                </c:pt>
                <c:pt idx="2">
                  <c:v>0.27400000000000002</c:v>
                </c:pt>
                <c:pt idx="3">
                  <c:v>0.23499999999999999</c:v>
                </c:pt>
                <c:pt idx="4">
                  <c:v>0.44700000000000001</c:v>
                </c:pt>
                <c:pt idx="5">
                  <c:v>0.498</c:v>
                </c:pt>
                <c:pt idx="6">
                  <c:v>0.56100000000000005</c:v>
                </c:pt>
                <c:pt idx="7">
                  <c:v>0.434</c:v>
                </c:pt>
                <c:pt idx="8">
                  <c:v>0.36199999999999999</c:v>
                </c:pt>
                <c:pt idx="9">
                  <c:v>0.34</c:v>
                </c:pt>
                <c:pt idx="10">
                  <c:v>0.30299999999999999</c:v>
                </c:pt>
                <c:pt idx="11">
                  <c:v>0.37</c:v>
                </c:pt>
                <c:pt idx="12">
                  <c:v>0.34</c:v>
                </c:pt>
                <c:pt idx="13">
                  <c:v>0.28866712159895086</c:v>
                </c:pt>
              </c:numCache>
            </c:numRef>
          </c:val>
          <c:extLst>
            <c:ext xmlns:c16="http://schemas.microsoft.com/office/drawing/2014/chart" uri="{C3380CC4-5D6E-409C-BE32-E72D297353CC}">
              <c16:uniqueId val="{00000002-FC8F-45B6-8FFF-68D70601EE08}"/>
            </c:ext>
          </c:extLst>
        </c:ser>
        <c:dLbls>
          <c:dLblPos val="outEnd"/>
          <c:showLegendKey val="0"/>
          <c:showVal val="1"/>
          <c:showCatName val="0"/>
          <c:showSerName val="0"/>
          <c:showPercent val="0"/>
          <c:showBubbleSize val="0"/>
        </c:dLbls>
        <c:gapWidth val="219"/>
        <c:overlap val="-27"/>
        <c:axId val="128022016"/>
        <c:axId val="128023552"/>
      </c:barChart>
      <c:catAx>
        <c:axId val="1280220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23552"/>
        <c:crosses val="autoZero"/>
        <c:auto val="1"/>
        <c:lblAlgn val="ctr"/>
        <c:lblOffset val="100"/>
        <c:noMultiLvlLbl val="0"/>
      </c:catAx>
      <c:valAx>
        <c:axId val="128023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Zem ES līgumcenu sliekšņa noslēgto</a:t>
            </a:r>
            <a:r>
              <a:rPr lang="lv-LV" sz="1200" b="1" baseline="0">
                <a:latin typeface="Times New Roman" panose="02020603050405020304" pitchFamily="18" charset="0"/>
                <a:cs typeface="Times New Roman" panose="02020603050405020304" pitchFamily="18" charset="0"/>
              </a:rPr>
              <a:t> līgumu summu procentuālais sadalījums pa sabiedrisko pakalpojumu sniedzēju jomām</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484141383187055E-2"/>
          <c:y val="0.29031386867733366"/>
          <c:w val="0.94515853106909553"/>
          <c:h val="0.6722694241496524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5ACC-40A4-8261-76AAD38835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8-5ACC-40A4-8261-76AAD38835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5ACC-40A4-8261-76AAD38835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C-5ACC-40A4-8261-76AAD388350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A-5ACC-40A4-8261-76AAD388350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5ACC-40A4-8261-76AAD388350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ACC-40A4-8261-76AAD388350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5ACC-40A4-8261-76AAD3883506}"/>
              </c:ext>
            </c:extLst>
          </c:dPt>
          <c:dLbls>
            <c:dLbl>
              <c:idx val="0"/>
              <c:layout>
                <c:manualLayout>
                  <c:x val="4.1844868454244177E-2"/>
                  <c:y val="2.968148049669356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C-40A4-8261-76AAD3883506}"/>
                </c:ext>
              </c:extLst>
            </c:dLbl>
            <c:dLbl>
              <c:idx val="1"/>
              <c:layout>
                <c:manualLayout>
                  <c:x val="7.3643967208024158E-2"/>
                  <c:y val="4.18848244281970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C-40A4-8261-76AAD3883506}"/>
                </c:ext>
              </c:extLst>
            </c:dLbl>
            <c:dLbl>
              <c:idx val="2"/>
              <c:layout>
                <c:manualLayout>
                  <c:x val="-1.5562346365619149E-2"/>
                  <c:y val="-1.286320929572864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CC-40A4-8261-76AAD3883506}"/>
                </c:ext>
              </c:extLst>
            </c:dLbl>
            <c:dLbl>
              <c:idx val="3"/>
              <c:layout>
                <c:manualLayout>
                  <c:x val="-4.7986285314541376E-2"/>
                  <c:y val="5.8817473522749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C-40A4-8261-76AAD3883506}"/>
                </c:ext>
              </c:extLst>
            </c:dLbl>
            <c:dLbl>
              <c:idx val="4"/>
              <c:layout>
                <c:manualLayout>
                  <c:x val="-4.3138536963473938E-2"/>
                  <c:y val="4.75955408528639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C-40A4-8261-76AAD3883506}"/>
                </c:ext>
              </c:extLst>
            </c:dLbl>
            <c:dLbl>
              <c:idx val="5"/>
              <c:layout>
                <c:manualLayout>
                  <c:x val="-4.8042062399083964E-2"/>
                  <c:y val="2.820018390297210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CC-40A4-8261-76AAD3883506}"/>
                </c:ext>
              </c:extLst>
            </c:dLbl>
            <c:dLbl>
              <c:idx val="6"/>
              <c:layout>
                <c:manualLayout>
                  <c:x val="4.2071853376448823E-2"/>
                  <c:y val="-4.98733561214139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CC-40A4-8261-76AAD3883506}"/>
                </c:ext>
              </c:extLst>
            </c:dLbl>
            <c:dLbl>
              <c:idx val="7"/>
              <c:layout>
                <c:manualLayout>
                  <c:x val="0.12932214554439531"/>
                  <c:y val="-3.29362031461622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CC-40A4-8261-76AAD38835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 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Zem_Tab_Dinamika'!$I$12:$I$19</c:f>
              <c:numCache>
                <c:formatCode>0.0%</c:formatCode>
                <c:ptCount val="8"/>
                <c:pt idx="0">
                  <c:v>0.31018106528751388</c:v>
                </c:pt>
                <c:pt idx="1">
                  <c:v>0.2425948530190585</c:v>
                </c:pt>
                <c:pt idx="2">
                  <c:v>0.12252031361214914</c:v>
                </c:pt>
                <c:pt idx="3">
                  <c:v>5.0836998932304207E-2</c:v>
                </c:pt>
                <c:pt idx="4">
                  <c:v>0.17155268848319033</c:v>
                </c:pt>
                <c:pt idx="5">
                  <c:v>2.1680584674593856E-2</c:v>
                </c:pt>
                <c:pt idx="6">
                  <c:v>5.3894884196342474E-2</c:v>
                </c:pt>
                <c:pt idx="7">
                  <c:v>2.6738611794847621E-2</c:v>
                </c:pt>
              </c:numCache>
            </c:numRef>
          </c:val>
          <c:extLst>
            <c:ext xmlns:c16="http://schemas.microsoft.com/office/drawing/2014/chart" uri="{C3380CC4-5D6E-409C-BE32-E72D297353CC}">
              <c16:uniqueId val="{00000000-5ACC-40A4-8261-76AAD3883506}"/>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 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Zem_Tab_Dinamika'!$C$12:$C$19</c:f>
              <c:numCache>
                <c:formatCode>0.0%</c:formatCode>
                <c:ptCount val="8"/>
                <c:pt idx="0">
                  <c:v>0.35705164433308151</c:v>
                </c:pt>
                <c:pt idx="1">
                  <c:v>0.38835139682684167</c:v>
                </c:pt>
                <c:pt idx="2">
                  <c:v>5.333473745422003E-2</c:v>
                </c:pt>
                <c:pt idx="3">
                  <c:v>9.3197169717633872E-3</c:v>
                </c:pt>
                <c:pt idx="4">
                  <c:v>0.10535728801956992</c:v>
                </c:pt>
                <c:pt idx="5">
                  <c:v>4.2481047397019444E-4</c:v>
                </c:pt>
                <c:pt idx="6">
                  <c:v>6.4379720689509826E-2</c:v>
                </c:pt>
                <c:pt idx="7">
                  <c:v>2.1780685231043432E-2</c:v>
                </c:pt>
              </c:numCache>
            </c:numRef>
          </c:val>
          <c:extLst>
            <c:ext xmlns:c16="http://schemas.microsoft.com/office/drawing/2014/chart" uri="{C3380CC4-5D6E-409C-BE32-E72D297353CC}">
              <c16:uniqueId val="{00000001-5ACC-40A4-8261-76AAD3883506}"/>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2"/>
                <c:order val="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c:ext uri="{02D57815-91ED-43cb-92C2-25804820EDAC}">
                        <c15:formulaRef>
                          <c15:sqref>'I Zem_Tab_Dinamika'!$D$12:$D$19</c15:sqref>
                        </c15:formulaRef>
                      </c:ext>
                    </c:extLst>
                    <c:numCache>
                      <c:formatCode>#,##0</c:formatCode>
                      <c:ptCount val="8"/>
                      <c:pt idx="0">
                        <c:v>31208161</c:v>
                      </c:pt>
                      <c:pt idx="1">
                        <c:v>9067337</c:v>
                      </c:pt>
                      <c:pt idx="2">
                        <c:v>34390117</c:v>
                      </c:pt>
                      <c:pt idx="3">
                        <c:v>12807267</c:v>
                      </c:pt>
                      <c:pt idx="4">
                        <c:v>45350225</c:v>
                      </c:pt>
                      <c:pt idx="5">
                        <c:v>3588047</c:v>
                      </c:pt>
                      <c:pt idx="6">
                        <c:v>3652335</c:v>
                      </c:pt>
                      <c:pt idx="7">
                        <c:v>4511355</c:v>
                      </c:pt>
                    </c:numCache>
                  </c:numRef>
                </c:val>
                <c:extLst>
                  <c:ext xmlns:c16="http://schemas.microsoft.com/office/drawing/2014/chart" uri="{C3380CC4-5D6E-409C-BE32-E72D297353CC}">
                    <c16:uniqueId val="{00000002-5ACC-40A4-8261-76AAD3883506}"/>
                  </c:ext>
                </c:extLst>
              </c15:ser>
            </c15:filteredPieSeries>
            <c15:filteredPieSeries>
              <c15:ser>
                <c:idx val="3"/>
                <c:order val="3"/>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'I Zem_Tab_Dinamika'!$E$12:$E$19</c15:sqref>
                        </c15:formulaRef>
                      </c:ext>
                    </c:extLst>
                    <c:numCache>
                      <c:formatCode>0.0%</c:formatCode>
                      <c:ptCount val="8"/>
                      <c:pt idx="0">
                        <c:v>0.21586162666030614</c:v>
                      </c:pt>
                      <c:pt idx="1">
                        <c:v>6.2717252525619188E-2</c:v>
                      </c:pt>
                      <c:pt idx="2">
                        <c:v>0.23787068378230447</c:v>
                      </c:pt>
                      <c:pt idx="3">
                        <c:v>8.8585722423466698E-2</c:v>
                      </c:pt>
                      <c:pt idx="4">
                        <c:v>0.31367991654205069</c:v>
                      </c:pt>
                      <c:pt idx="5">
                        <c:v>2.4817920605883552E-2</c:v>
                      </c:pt>
                      <c:pt idx="6">
                        <c:v>2.5262589942687402E-2</c:v>
                      </c:pt>
                      <c:pt idx="7">
                        <c:v>3.1204287517681846E-2</c:v>
                      </c:pt>
                    </c:numCache>
                  </c:numRef>
                </c:val>
                <c:extLst xmlns:c15="http://schemas.microsoft.com/office/drawing/2012/chart">
                  <c:ext xmlns:c16="http://schemas.microsoft.com/office/drawing/2014/chart" uri="{C3380CC4-5D6E-409C-BE32-E72D297353CC}">
                    <c16:uniqueId val="{00000003-5ACC-40A4-8261-76AAD3883506}"/>
                  </c:ext>
                </c:extLst>
              </c15:ser>
            </c15:filteredPieSeries>
            <c15:filteredPieSeries>
              <c15:ser>
                <c:idx val="4"/>
                <c:order val="4"/>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'I Zem_Tab_Dinamika'!$F$12:$F$19</c15:sqref>
                        </c15:formulaRef>
                      </c:ext>
                    </c:extLst>
                    <c:numCache>
                      <c:formatCode>#,##0</c:formatCode>
                      <c:ptCount val="8"/>
                      <c:pt idx="0">
                        <c:v>54004954</c:v>
                      </c:pt>
                      <c:pt idx="1">
                        <c:v>26962996</c:v>
                      </c:pt>
                      <c:pt idx="2">
                        <c:v>23879043</c:v>
                      </c:pt>
                      <c:pt idx="3">
                        <c:v>14965037</c:v>
                      </c:pt>
                      <c:pt idx="4">
                        <c:v>27629194</c:v>
                      </c:pt>
                      <c:pt idx="5">
                        <c:v>9252227</c:v>
                      </c:pt>
                      <c:pt idx="6">
                        <c:v>10496781</c:v>
                      </c:pt>
                      <c:pt idx="7">
                        <c:v>5359415</c:v>
                      </c:pt>
                    </c:numCache>
                  </c:numRef>
                </c:val>
                <c:extLst xmlns:c15="http://schemas.microsoft.com/office/drawing/2012/chart">
                  <c:ext xmlns:c16="http://schemas.microsoft.com/office/drawing/2014/chart" uri="{C3380CC4-5D6E-409C-BE32-E72D297353CC}">
                    <c16:uniqueId val="{00000004-5ACC-40A4-8261-76AAD3883506}"/>
                  </c:ext>
                </c:extLst>
              </c15:ser>
            </c15:filteredPieSeries>
            <c15:filteredPieSeries>
              <c15:ser>
                <c:idx val="5"/>
                <c:order val="5"/>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'I Zem_Tab_Dinamika'!$G$12:$G$19</c15:sqref>
                        </c15:formulaRef>
                      </c:ext>
                    </c:extLst>
                    <c:numCache>
                      <c:formatCode>0.0%</c:formatCode>
                      <c:ptCount val="8"/>
                      <c:pt idx="0">
                        <c:v>0.31298211812626892</c:v>
                      </c:pt>
                      <c:pt idx="1">
                        <c:v>0.15626224955418194</c:v>
                      </c:pt>
                      <c:pt idx="2">
                        <c:v>0.13838940510843237</c:v>
                      </c:pt>
                      <c:pt idx="3">
                        <c:v>8.6728876356379908E-2</c:v>
                      </c:pt>
                      <c:pt idx="4">
                        <c:v>0.16012315574311201</c:v>
                      </c:pt>
                      <c:pt idx="5">
                        <c:v>5.3620666056766839E-2</c:v>
                      </c:pt>
                      <c:pt idx="6">
                        <c:v>6.0833395967480594E-2</c:v>
                      </c:pt>
                      <c:pt idx="7">
                        <c:v>3.1060133087377456E-2</c:v>
                      </c:pt>
                    </c:numCache>
                  </c:numRef>
                </c:val>
                <c:extLst xmlns:c15="http://schemas.microsoft.com/office/drawing/2012/chart">
                  <c:ext xmlns:c16="http://schemas.microsoft.com/office/drawing/2014/chart" uri="{C3380CC4-5D6E-409C-BE32-E72D297353CC}">
                    <c16:uniqueId val="{00000005-5ACC-40A4-8261-76AAD3883506}"/>
                  </c:ext>
                </c:extLst>
              </c15:ser>
            </c15:filteredPieSeries>
            <c15:filteredPieSeries>
              <c15:ser>
                <c:idx val="6"/>
                <c:order val="6"/>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'I Zem_Tab_Dinamika'!$H$12:$H$19</c15:sqref>
                        </c15:formulaRef>
                      </c:ext>
                    </c:extLst>
                    <c:numCache>
                      <c:formatCode>#,##0</c:formatCode>
                      <c:ptCount val="8"/>
                      <c:pt idx="0">
                        <c:v>185409523</c:v>
                      </c:pt>
                      <c:pt idx="1">
                        <c:v>145010128</c:v>
                      </c:pt>
                      <c:pt idx="2">
                        <c:v>73236040</c:v>
                      </c:pt>
                      <c:pt idx="3">
                        <c:v>30387618</c:v>
                      </c:pt>
                      <c:pt idx="4">
                        <c:v>102544951</c:v>
                      </c:pt>
                      <c:pt idx="5">
                        <c:v>12959485</c:v>
                      </c:pt>
                      <c:pt idx="6">
                        <c:v>32215457</c:v>
                      </c:pt>
                      <c:pt idx="7">
                        <c:v>15982901</c:v>
                      </c:pt>
                    </c:numCache>
                  </c:numRef>
                </c:val>
                <c:extLst xmlns:c15="http://schemas.microsoft.com/office/drawing/2012/chart">
                  <c:ext xmlns:c16="http://schemas.microsoft.com/office/drawing/2014/chart" uri="{C3380CC4-5D6E-409C-BE32-E72D297353CC}">
                    <c16:uniqueId val="{00000006-5ACC-40A4-8261-76AAD3883506}"/>
                  </c:ext>
                </c:extLst>
              </c15:ser>
            </c15:filteredPieSeries>
            <c15:filteredPieSeries>
              <c15:ser>
                <c:idx val="7"/>
                <c:order val="7"/>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'I 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'I Zem_Tab_Dinamika'!$I$12:$I$19</c15:sqref>
                        </c15:formulaRef>
                      </c:ext>
                    </c:extLst>
                    <c:numCache>
                      <c:formatCode>0.0%</c:formatCode>
                      <c:ptCount val="8"/>
                      <c:pt idx="0">
                        <c:v>0.31018106528751388</c:v>
                      </c:pt>
                      <c:pt idx="1">
                        <c:v>0.2425948530190585</c:v>
                      </c:pt>
                      <c:pt idx="2">
                        <c:v>0.12252031361214914</c:v>
                      </c:pt>
                      <c:pt idx="3">
                        <c:v>5.0836998932304207E-2</c:v>
                      </c:pt>
                      <c:pt idx="4">
                        <c:v>0.17155268848319033</c:v>
                      </c:pt>
                      <c:pt idx="5">
                        <c:v>2.1680584674593856E-2</c:v>
                      </c:pt>
                      <c:pt idx="6">
                        <c:v>5.3894884196342474E-2</c:v>
                      </c:pt>
                      <c:pt idx="7">
                        <c:v>2.6738611794847621E-2</c:v>
                      </c:pt>
                    </c:numCache>
                  </c:numRef>
                </c:val>
                <c:extLst xmlns:c15="http://schemas.microsoft.com/office/drawing/2012/chart">
                  <c:ext xmlns:c16="http://schemas.microsoft.com/office/drawing/2014/chart" uri="{C3380CC4-5D6E-409C-BE32-E72D297353CC}">
                    <c16:uniqueId val="{00000007-5ACC-40A4-8261-76AAD3883506}"/>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Zem ES līgumcenu sliekšņa noslēgto līgumu summu procentuālais sadalījums katrā jomā pēc iepirkumu veida 2023. gadā</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Būvdarbi</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 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Zem_Tab_Dinamika'!$C$25:$C$32</c:f>
              <c:numCache>
                <c:formatCode>0.0%</c:formatCode>
                <c:ptCount val="8"/>
                <c:pt idx="0">
                  <c:v>0.54040594236359696</c:v>
                </c:pt>
                <c:pt idx="1">
                  <c:v>0.75153229986804782</c:v>
                </c:pt>
                <c:pt idx="2">
                  <c:v>0.20436495474086255</c:v>
                </c:pt>
                <c:pt idx="3">
                  <c:v>8.606512033947511E-2</c:v>
                </c:pt>
                <c:pt idx="4">
                  <c:v>0.28831777392921082</c:v>
                </c:pt>
                <c:pt idx="5">
                  <c:v>9.19874516618523E-3</c:v>
                </c:pt>
                <c:pt idx="6">
                  <c:v>0.56079729056769234</c:v>
                </c:pt>
                <c:pt idx="7">
                  <c:v>0.38241687163050064</c:v>
                </c:pt>
              </c:numCache>
            </c:numRef>
          </c:val>
          <c:extLst>
            <c:ext xmlns:c16="http://schemas.microsoft.com/office/drawing/2014/chart" uri="{C3380CC4-5D6E-409C-BE32-E72D297353CC}">
              <c16:uniqueId val="{00000000-EADE-4DA3-80C8-AEF4FFE53C48}"/>
            </c:ext>
          </c:extLst>
        </c:ser>
        <c:ser>
          <c:idx val="2"/>
          <c:order val="1"/>
          <c:spPr>
            <a:solidFill>
              <a:schemeClr val="accent3"/>
            </a:solidFill>
            <a:ln>
              <a:noFill/>
            </a:ln>
            <a:effectLst/>
          </c:spPr>
          <c:invertIfNegative val="0"/>
          <c:cat>
            <c:strRef>
              <c:f>'I 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Zem_Tab_Dinamika'!$W$33:$W$38</c:f>
              <c:numCache>
                <c:formatCode>General</c:formatCode>
                <c:ptCount val="6"/>
              </c:numCache>
            </c:numRef>
          </c:val>
          <c:extLst>
            <c:ext xmlns:c16="http://schemas.microsoft.com/office/drawing/2014/chart" uri="{C3380CC4-5D6E-409C-BE32-E72D297353CC}">
              <c16:uniqueId val="{00000002-EADE-4DA3-80C8-AEF4FFE53C48}"/>
            </c:ext>
          </c:extLst>
        </c:ser>
        <c:ser>
          <c:idx val="3"/>
          <c:order val="2"/>
          <c:tx>
            <c:v>Preču piegāde</c:v>
          </c:tx>
          <c:spPr>
            <a:solidFill>
              <a:srgbClr val="AAFC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 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Zem_Tab_Dinamika'!$E$25:$E$32</c:f>
              <c:numCache>
                <c:formatCode>0.0%</c:formatCode>
                <c:ptCount val="8"/>
                <c:pt idx="0">
                  <c:v>0.16832016228206359</c:v>
                </c:pt>
                <c:pt idx="1">
                  <c:v>6.252899107847143E-2</c:v>
                </c:pt>
                <c:pt idx="2">
                  <c:v>0.46957914436662607</c:v>
                </c:pt>
                <c:pt idx="3">
                  <c:v>0.4214633407593843</c:v>
                </c:pt>
                <c:pt idx="4">
                  <c:v>0.44224727358834076</c:v>
                </c:pt>
                <c:pt idx="5">
                  <c:v>0.2768664804195537</c:v>
                </c:pt>
                <c:pt idx="6">
                  <c:v>0.11337213065144473</c:v>
                </c:pt>
                <c:pt idx="7">
                  <c:v>0.28226133666222419</c:v>
                </c:pt>
              </c:numCache>
            </c:numRef>
          </c:val>
          <c:extLst>
            <c:ext xmlns:c16="http://schemas.microsoft.com/office/drawing/2014/chart" uri="{C3380CC4-5D6E-409C-BE32-E72D297353CC}">
              <c16:uniqueId val="{00000003-EADE-4DA3-80C8-AEF4FFE53C48}"/>
            </c:ext>
          </c:extLst>
        </c:ser>
        <c:ser>
          <c:idx val="4"/>
          <c:order val="3"/>
          <c:spPr>
            <a:solidFill>
              <a:schemeClr val="accent5"/>
            </a:solidFill>
            <a:ln>
              <a:noFill/>
            </a:ln>
            <a:effectLst/>
          </c:spPr>
          <c:invertIfNegative val="0"/>
          <c:cat>
            <c:strRef>
              <c:f>'I 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Zem_Tab_Dinamika'!$W$22:$W$27</c:f>
              <c:numCache>
                <c:formatCode>General</c:formatCode>
                <c:ptCount val="6"/>
              </c:numCache>
            </c:numRef>
          </c:val>
          <c:extLst>
            <c:ext xmlns:c16="http://schemas.microsoft.com/office/drawing/2014/chart" uri="{C3380CC4-5D6E-409C-BE32-E72D297353CC}">
              <c16:uniqueId val="{00000004-EADE-4DA3-80C8-AEF4FFE53C48}"/>
            </c:ext>
          </c:extLst>
        </c:ser>
        <c:ser>
          <c:idx val="5"/>
          <c:order val="4"/>
          <c:tx>
            <c:v>Pakalpojumi</c:v>
          </c:tx>
          <c:spPr>
            <a:solidFill>
              <a:srgbClr val="FF7C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 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'I Zem_Tab_Dinamika'!$G$25:$G$32</c:f>
              <c:numCache>
                <c:formatCode>0.0%</c:formatCode>
                <c:ptCount val="8"/>
                <c:pt idx="0">
                  <c:v>0.29127389535433951</c:v>
                </c:pt>
                <c:pt idx="1">
                  <c:v>0.18593870905348073</c:v>
                </c:pt>
                <c:pt idx="2">
                  <c:v>0.32605590089251141</c:v>
                </c:pt>
                <c:pt idx="3">
                  <c:v>0.49247153890114059</c:v>
                </c:pt>
                <c:pt idx="4">
                  <c:v>0.26943495248244842</c:v>
                </c:pt>
                <c:pt idx="5">
                  <c:v>0.71393477441426101</c:v>
                </c:pt>
                <c:pt idx="6">
                  <c:v>0.32583057878086286</c:v>
                </c:pt>
                <c:pt idx="7">
                  <c:v>0.33532179170727516</c:v>
                </c:pt>
              </c:numCache>
            </c:numRef>
          </c:val>
          <c:extLst>
            <c:ext xmlns:c16="http://schemas.microsoft.com/office/drawing/2014/chart" uri="{C3380CC4-5D6E-409C-BE32-E72D297353CC}">
              <c16:uniqueId val="{00000005-EADE-4DA3-80C8-AEF4FFE53C48}"/>
            </c:ext>
          </c:extLst>
        </c:ser>
        <c:dLbls>
          <c:showLegendKey val="0"/>
          <c:showVal val="0"/>
          <c:showCatName val="0"/>
          <c:showSerName val="0"/>
          <c:showPercent val="0"/>
          <c:showBubbleSize val="0"/>
        </c:dLbls>
        <c:gapWidth val="150"/>
        <c:overlap val="100"/>
        <c:axId val="135380352"/>
        <c:axId val="186528896"/>
      </c:barChart>
      <c:catAx>
        <c:axId val="135380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528896"/>
        <c:crosses val="autoZero"/>
        <c:auto val="1"/>
        <c:lblAlgn val="ctr"/>
        <c:lblOffset val="100"/>
        <c:noMultiLvlLbl val="0"/>
      </c:catAx>
      <c:valAx>
        <c:axId val="1865288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380352"/>
        <c:crosses val="autoZero"/>
        <c:crossBetween val="between"/>
      </c:val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Pieauguma</a:t>
            </a:r>
            <a:r>
              <a:rPr lang="lv-LV" sz="1200" b="1" baseline="0">
                <a:latin typeface="Times New Roman" panose="02020603050405020304" pitchFamily="18" charset="0"/>
                <a:cs typeface="Times New Roman" panose="02020603050405020304" pitchFamily="18" charset="0"/>
              </a:rPr>
              <a:t> temps pa iepirkuma veidiem, salīdzinot ar iepriekšējo gadu, %</a:t>
            </a:r>
            <a:endParaRPr lang="lv-LV" sz="1200" b="1">
              <a:latin typeface="Times New Roman" panose="02020603050405020304" pitchFamily="18" charset="0"/>
              <a:cs typeface="Times New Roman" panose="02020603050405020304" pitchFamily="18" charset="0"/>
            </a:endParaRPr>
          </a:p>
        </c:rich>
      </c:tx>
      <c:layout>
        <c:manualLayout>
          <c:xMode val="edge"/>
          <c:yMode val="edge"/>
          <c:x val="0.17547588976987241"/>
          <c:y val="1.30505687273434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0650168360081194E-2"/>
          <c:y val="8.1573648391082595E-2"/>
          <c:w val="0.92061085421163413"/>
          <c:h val="0.82111556206950942"/>
        </c:manualLayout>
      </c:layout>
      <c:barChart>
        <c:barDir val="bar"/>
        <c:grouping val="clustered"/>
        <c:varyColors val="0"/>
        <c:ser>
          <c:idx val="0"/>
          <c:order val="0"/>
          <c:tx>
            <c:strRef>
              <c:f>'I Zem_Tab_Dinamika'!$A$45:$B$45</c:f>
              <c:strCache>
                <c:ptCount val="2"/>
                <c:pt idx="0">
                  <c:v>Būvdarbi</c:v>
                </c:pt>
              </c:strCache>
            </c:strRef>
          </c:tx>
          <c:spPr>
            <a:solidFill>
              <a:schemeClr val="accent5">
                <a:lumMod val="60000"/>
                <a:lumOff val="40000"/>
              </a:schemeClr>
            </a:solidFill>
            <a:ln>
              <a:noFill/>
            </a:ln>
            <a:effectLst/>
          </c:spPr>
          <c:invertIfNegative val="0"/>
          <c:dLbls>
            <c:dLbl>
              <c:idx val="1"/>
              <c:layout>
                <c:manualLayout>
                  <c:x val="1.7821294756921281E-2"/>
                  <c:y val="1.80118362658354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2-45A2-B4C0-942B54EB2758}"/>
                </c:ext>
              </c:extLst>
            </c:dLbl>
            <c:dLbl>
              <c:idx val="3"/>
              <c:layout>
                <c:manualLayout>
                  <c:x val="1.7666404185794363E-2"/>
                  <c:y val="1.61787171056679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2-45A2-B4C0-942B54EB2758}"/>
                </c:ext>
              </c:extLst>
            </c:dLbl>
            <c:dLbl>
              <c:idx val="5"/>
              <c:layout>
                <c:manualLayout>
                  <c:x val="-1.8716108438527106E-2"/>
                  <c:y val="2.42680756585019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2-45A2-B4C0-942B54EB2758}"/>
                </c:ext>
              </c:extLst>
            </c:dLbl>
            <c:dLbl>
              <c:idx val="7"/>
              <c:layout>
                <c:manualLayout>
                  <c:x val="1.3828866506612358E-2"/>
                  <c:y val="1.7400758303124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2-45A2-B4C0-942B54EB2758}"/>
                </c:ext>
              </c:extLst>
            </c:dLbl>
            <c:dLbl>
              <c:idx val="9"/>
              <c:layout>
                <c:manualLayout>
                  <c:x val="6.2646823353880721E-3"/>
                  <c:y val="2.7286813710754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Zem_Tab_Dinamika'!$C$44:$O$44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'I Zem_Tab_Dinamika'!$C$45:$O$45</c:f>
              <c:numCache>
                <c:formatCode>0.0%</c:formatCode>
                <c:ptCount val="13"/>
                <c:pt idx="0">
                  <c:v>0.28799999999999998</c:v>
                </c:pt>
                <c:pt idx="1">
                  <c:v>7.6999999999999999E-2</c:v>
                </c:pt>
                <c:pt idx="2">
                  <c:v>5.2999999999999999E-2</c:v>
                </c:pt>
                <c:pt idx="3">
                  <c:v>-2.7E-2</c:v>
                </c:pt>
                <c:pt idx="4">
                  <c:v>2.8999999999999998E-3</c:v>
                </c:pt>
                <c:pt idx="5">
                  <c:v>-0.33500000000000002</c:v>
                </c:pt>
                <c:pt idx="6">
                  <c:v>0.314</c:v>
                </c:pt>
                <c:pt idx="7">
                  <c:v>9.5000000000000001E-2</c:v>
                </c:pt>
                <c:pt idx="8">
                  <c:v>0.16600000000000001</c:v>
                </c:pt>
                <c:pt idx="9">
                  <c:v>-0.32700000000000001</c:v>
                </c:pt>
                <c:pt idx="10">
                  <c:v>-8.3000000000000004E-2</c:v>
                </c:pt>
                <c:pt idx="11">
                  <c:v>0.219</c:v>
                </c:pt>
                <c:pt idx="12">
                  <c:v>0.41699999999999998</c:v>
                </c:pt>
              </c:numCache>
            </c:numRef>
          </c:val>
          <c:extLst>
            <c:ext xmlns:c16="http://schemas.microsoft.com/office/drawing/2014/chart" uri="{C3380CC4-5D6E-409C-BE32-E72D297353CC}">
              <c16:uniqueId val="{00000000-A4F2-45A2-B4C0-942B54EB2758}"/>
            </c:ext>
          </c:extLst>
        </c:ser>
        <c:ser>
          <c:idx val="1"/>
          <c:order val="1"/>
          <c:tx>
            <c:strRef>
              <c:f>'I Zem_Tab_Dinamika'!$A$46:$B$46</c:f>
              <c:strCache>
                <c:ptCount val="2"/>
                <c:pt idx="0">
                  <c:v>Prece</c:v>
                </c:pt>
              </c:strCache>
            </c:strRef>
          </c:tx>
          <c:spPr>
            <a:solidFill>
              <a:srgbClr val="AAFCB2"/>
            </a:solidFill>
            <a:ln>
              <a:noFill/>
            </a:ln>
            <a:effectLst/>
          </c:spPr>
          <c:invertIfNegative val="0"/>
          <c:dLbls>
            <c:dLbl>
              <c:idx val="0"/>
              <c:layout>
                <c:manualLayout>
                  <c:x val="3.7821416433166118E-2"/>
                  <c:y val="-4.85205253678494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2-45A2-B4C0-942B54EB2758}"/>
                </c:ext>
              </c:extLst>
            </c:dLbl>
            <c:dLbl>
              <c:idx val="2"/>
              <c:layout>
                <c:manualLayout>
                  <c:x val="1.5917061525264307E-2"/>
                  <c:y val="-1.12174782491671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2-45A2-B4C0-942B54EB2758}"/>
                </c:ext>
              </c:extLst>
            </c:dLbl>
            <c:dLbl>
              <c:idx val="3"/>
              <c:layout>
                <c:manualLayout>
                  <c:x val="3.0551425231674038E-2"/>
                  <c:y val="-3.35793834352047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2-45A2-B4C0-942B54EB2758}"/>
                </c:ext>
              </c:extLst>
            </c:dLbl>
            <c:dLbl>
              <c:idx val="5"/>
              <c:layout>
                <c:manualLayout>
                  <c:x val="1.0812907481822967E-2"/>
                  <c:y val="2.04924556940861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2-45A2-B4C0-942B54EB2758}"/>
                </c:ext>
              </c:extLst>
            </c:dLbl>
            <c:dLbl>
              <c:idx val="6"/>
              <c:layout>
                <c:manualLayout>
                  <c:x val="3.098436246498314E-2"/>
                  <c:y val="4.0410267108021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F2-45A2-B4C0-942B54EB2758}"/>
                </c:ext>
              </c:extLst>
            </c:dLbl>
            <c:dLbl>
              <c:idx val="7"/>
              <c:layout>
                <c:manualLayout>
                  <c:x val="3.9396794949054653E-3"/>
                  <c:y val="-4.35026424456641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2-45A2-B4C0-942B54EB2758}"/>
                </c:ext>
              </c:extLst>
            </c:dLbl>
            <c:dLbl>
              <c:idx val="8"/>
              <c:layout>
                <c:manualLayout>
                  <c:x val="-2.0881781169219921E-2"/>
                  <c:y val="3.02692214312236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4-4B93-9EC0-6DDB5E6DFCE1}"/>
                </c:ext>
              </c:extLst>
            </c:dLbl>
            <c:dLbl>
              <c:idx val="9"/>
              <c:layout>
                <c:manualLayout>
                  <c:x val="0.1023233092386964"/>
                  <c:y val="2.48061942825042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E8-4FF8-BF73-60D63CADF6EE}"/>
                </c:ext>
              </c:extLst>
            </c:dLbl>
            <c:dLbl>
              <c:idx val="11"/>
              <c:layout>
                <c:manualLayout>
                  <c:x val="5.6939497524626332E-3"/>
                  <c:y val="-1.48837165695025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D1-4BA7-B92D-429F74812127}"/>
                </c:ext>
              </c:extLst>
            </c:dLbl>
            <c:dLbl>
              <c:idx val="12"/>
              <c:layout>
                <c:manualLayout>
                  <c:x val="1.101169913552383E-2"/>
                  <c:y val="1.56504679530995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0A-4A2E-96D3-B69DE53EE2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Zem_Tab_Dinamika'!$C$44:$O$44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'I Zem_Tab_Dinamika'!$C$46:$O$46</c:f>
              <c:numCache>
                <c:formatCode>0.0%</c:formatCode>
                <c:ptCount val="13"/>
                <c:pt idx="0">
                  <c:v>-9.7000000000000003E-2</c:v>
                </c:pt>
                <c:pt idx="1">
                  <c:v>0.185</c:v>
                </c:pt>
                <c:pt idx="2">
                  <c:v>0.121</c:v>
                </c:pt>
                <c:pt idx="3">
                  <c:v>-8.3000000000000004E-2</c:v>
                </c:pt>
                <c:pt idx="4">
                  <c:v>0.183</c:v>
                </c:pt>
                <c:pt idx="5">
                  <c:v>5.3999999999999999E-2</c:v>
                </c:pt>
                <c:pt idx="6">
                  <c:v>-9.2999999999999999E-2</c:v>
                </c:pt>
                <c:pt idx="7">
                  <c:v>0.14199999999999999</c:v>
                </c:pt>
                <c:pt idx="8">
                  <c:v>-0.314</c:v>
                </c:pt>
                <c:pt idx="9">
                  <c:v>-8.1000000000000003E-2</c:v>
                </c:pt>
                <c:pt idx="10">
                  <c:v>9.4E-2</c:v>
                </c:pt>
                <c:pt idx="11">
                  <c:v>0.30099999999999999</c:v>
                </c:pt>
                <c:pt idx="12">
                  <c:v>-0.11600000000000001</c:v>
                </c:pt>
              </c:numCache>
            </c:numRef>
          </c:val>
          <c:extLst>
            <c:ext xmlns:c16="http://schemas.microsoft.com/office/drawing/2014/chart" uri="{C3380CC4-5D6E-409C-BE32-E72D297353CC}">
              <c16:uniqueId val="{00000001-A4F2-45A2-B4C0-942B54EB2758}"/>
            </c:ext>
          </c:extLst>
        </c:ser>
        <c:ser>
          <c:idx val="2"/>
          <c:order val="2"/>
          <c:tx>
            <c:strRef>
              <c:f>'I Zem_Tab_Dinamika'!$A$47:$B$47</c:f>
              <c:strCache>
                <c:ptCount val="2"/>
                <c:pt idx="0">
                  <c:v>Pakalpojumi</c:v>
                </c:pt>
              </c:strCache>
            </c:strRef>
          </c:tx>
          <c:spPr>
            <a:solidFill>
              <a:srgbClr val="FF7C80"/>
            </a:solidFill>
            <a:ln>
              <a:noFill/>
            </a:ln>
            <a:effectLst/>
          </c:spPr>
          <c:invertIfNegative val="0"/>
          <c:dLbls>
            <c:dLbl>
              <c:idx val="2"/>
              <c:layout>
                <c:manualLayout>
                  <c:x val="3.7171435087449869E-2"/>
                  <c:y val="6.94006999253274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2-45A2-B4C0-942B54EB2758}"/>
                </c:ext>
              </c:extLst>
            </c:dLbl>
            <c:dLbl>
              <c:idx val="4"/>
              <c:layout>
                <c:manualLayout>
                  <c:x val="1.9738024467777417E-2"/>
                  <c:y val="-3.77561996441580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2-45A2-B4C0-942B54EB2758}"/>
                </c:ext>
              </c:extLst>
            </c:dLbl>
            <c:dLbl>
              <c:idx val="6"/>
              <c:layout>
                <c:manualLayout>
                  <c:x val="-2.5630278837557766E-2"/>
                  <c:y val="1.18561889208504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2-45A2-B4C0-942B54EB2758}"/>
                </c:ext>
              </c:extLst>
            </c:dLbl>
            <c:dLbl>
              <c:idx val="7"/>
              <c:layout>
                <c:manualLayout>
                  <c:x val="3.7496014691913281E-3"/>
                  <c:y val="1.11446222612350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2-45A2-B4C0-942B54EB2758}"/>
                </c:ext>
              </c:extLst>
            </c:dLbl>
            <c:dLbl>
              <c:idx val="8"/>
              <c:layout>
                <c:manualLayout>
                  <c:x val="3.5734997688973485E-3"/>
                  <c:y val="-5.07042517621678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84-4B93-9EC0-6DDB5E6DFCE1}"/>
                </c:ext>
              </c:extLst>
            </c:dLbl>
            <c:dLbl>
              <c:idx val="9"/>
              <c:layout>
                <c:manualLayout>
                  <c:x val="-1.8794047006164216E-2"/>
                  <c:y val="-3.47286719955059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E8-4FF8-BF73-60D63CADF6EE}"/>
                </c:ext>
              </c:extLst>
            </c:dLbl>
            <c:dLbl>
              <c:idx val="12"/>
              <c:layout>
                <c:manualLayout>
                  <c:x val="3.3035241917058804E-2"/>
                  <c:y val="-7.82523397654976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0A-4A2E-96D3-B69DE53EE2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Zem_Tab_Dinamika'!$C$44:$O$44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'I Zem_Tab_Dinamika'!$C$47:$O$47</c:f>
              <c:numCache>
                <c:formatCode>0.0%</c:formatCode>
                <c:ptCount val="13"/>
                <c:pt idx="0">
                  <c:v>3.5999999999999997E-2</c:v>
                </c:pt>
                <c:pt idx="1">
                  <c:v>2.1000000000000001E-2</c:v>
                </c:pt>
                <c:pt idx="2">
                  <c:v>-0.11899999999999999</c:v>
                </c:pt>
                <c:pt idx="3">
                  <c:v>1.494</c:v>
                </c:pt>
                <c:pt idx="4">
                  <c:v>0.315</c:v>
                </c:pt>
                <c:pt idx="5">
                  <c:v>6.8000000000000005E-2</c:v>
                </c:pt>
                <c:pt idx="6">
                  <c:v>-0.34200000000000003</c:v>
                </c:pt>
                <c:pt idx="7">
                  <c:v>-0.17199999999999999</c:v>
                </c:pt>
                <c:pt idx="8">
                  <c:v>-0.13900000000000001</c:v>
                </c:pt>
                <c:pt idx="9">
                  <c:v>-0.36399999999999999</c:v>
                </c:pt>
                <c:pt idx="10">
                  <c:v>0.33600000000000002</c:v>
                </c:pt>
                <c:pt idx="11">
                  <c:v>9.7000000000000003E-2</c:v>
                </c:pt>
                <c:pt idx="12">
                  <c:v>-7.1999999999999995E-2</c:v>
                </c:pt>
              </c:numCache>
            </c:numRef>
          </c:val>
          <c:extLst>
            <c:ext xmlns:c16="http://schemas.microsoft.com/office/drawing/2014/chart" uri="{C3380CC4-5D6E-409C-BE32-E72D297353CC}">
              <c16:uniqueId val="{00000002-A4F2-45A2-B4C0-942B54EB2758}"/>
            </c:ext>
          </c:extLst>
        </c:ser>
        <c:dLbls>
          <c:showLegendKey val="0"/>
          <c:showVal val="0"/>
          <c:showCatName val="0"/>
          <c:showSerName val="0"/>
          <c:showPercent val="0"/>
          <c:showBubbleSize val="0"/>
        </c:dLbls>
        <c:gapWidth val="182"/>
        <c:axId val="186390400"/>
        <c:axId val="186391936"/>
      </c:barChart>
      <c:catAx>
        <c:axId val="18639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6391936"/>
        <c:crosses val="autoZero"/>
        <c:auto val="1"/>
        <c:lblAlgn val="ctr"/>
        <c:lblOffset val="100"/>
        <c:noMultiLvlLbl val="0"/>
      </c:catAx>
      <c:valAx>
        <c:axId val="18639193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39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a:latin typeface="Times New Roman" panose="02020603050405020304" pitchFamily="18" charset="0"/>
                <a:cs typeface="Times New Roman" panose="02020603050405020304" pitchFamily="18" charset="0"/>
              </a:rPr>
              <a:t>Noslēgtās</a:t>
            </a:r>
            <a:r>
              <a:rPr lang="lv-LV" sz="1200" baseline="0">
                <a:latin typeface="Times New Roman" panose="02020603050405020304" pitchFamily="18" charset="0"/>
                <a:cs typeface="Times New Roman" panose="02020603050405020304" pitchFamily="18" charset="0"/>
              </a:rPr>
              <a:t> līgumu summas un vidējās vērtības dinamika pēc iepirkumu veidiem</a:t>
            </a:r>
            <a:endParaRPr lang="lv-LV" sz="12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7183106657122396E-2"/>
          <c:y val="0.11598391043536062"/>
          <c:w val="0.84456053447864476"/>
          <c:h val="0.72135127746729255"/>
        </c:manualLayout>
      </c:layout>
      <c:barChart>
        <c:barDir val="col"/>
        <c:grouping val="clustered"/>
        <c:varyColors val="0"/>
        <c:ser>
          <c:idx val="0"/>
          <c:order val="0"/>
          <c:tx>
            <c:strRef>
              <c:f>'I Zem_Tab_Dinamika'!$A$55:$D$55</c:f>
              <c:strCache>
                <c:ptCount val="4"/>
                <c:pt idx="0">
                  <c:v>Būvdarbu iepirkumi (milj.EUR)</c:v>
                </c:pt>
              </c:strCache>
            </c:strRef>
          </c:tx>
          <c:spPr>
            <a:solidFill>
              <a:schemeClr val="accent5">
                <a:lumMod val="60000"/>
                <a:lumOff val="40000"/>
              </a:schemeClr>
            </a:solidFill>
            <a:ln>
              <a:noFill/>
            </a:ln>
            <a:effectLst>
              <a:outerShdw blurRad="57150" dist="19050" dir="5400000" algn="ctr" rotWithShape="0">
                <a:srgbClr val="000000">
                  <a:alpha val="63000"/>
                </a:srgbClr>
              </a:outerShdw>
            </a:effectLst>
          </c:spPr>
          <c:invertIfNegative val="0"/>
          <c:dLbls>
            <c:dLbl>
              <c:idx val="10"/>
              <c:layout>
                <c:manualLayout>
                  <c:x val="-1.777757240974428E-16"/>
                  <c:y val="-2.1188041364586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Zem_Tab_Dinamika'!$E$55:$R$55</c:f>
              <c:numCache>
                <c:formatCode>0.0</c:formatCode>
                <c:ptCount val="14"/>
                <c:pt idx="0">
                  <c:v>165.6</c:v>
                </c:pt>
                <c:pt idx="1">
                  <c:v>213.3</c:v>
                </c:pt>
                <c:pt idx="2">
                  <c:v>229.7</c:v>
                </c:pt>
                <c:pt idx="3">
                  <c:v>241.8</c:v>
                </c:pt>
                <c:pt idx="4">
                  <c:v>235.2</c:v>
                </c:pt>
                <c:pt idx="5">
                  <c:v>235.9</c:v>
                </c:pt>
                <c:pt idx="6" formatCode="General">
                  <c:v>156.80000000000001</c:v>
                </c:pt>
                <c:pt idx="7" formatCode="General">
                  <c:v>206.1</c:v>
                </c:pt>
                <c:pt idx="8">
                  <c:v>225.8</c:v>
                </c:pt>
                <c:pt idx="9" formatCode="General">
                  <c:v>263.3</c:v>
                </c:pt>
                <c:pt idx="10" formatCode="General">
                  <c:v>177.2</c:v>
                </c:pt>
                <c:pt idx="11" formatCode="General">
                  <c:v>162.4</c:v>
                </c:pt>
                <c:pt idx="12">
                  <c:v>198</c:v>
                </c:pt>
                <c:pt idx="13">
                  <c:v>280.60000000000002</c:v>
                </c:pt>
              </c:numCache>
            </c:numRef>
          </c:val>
          <c:extLst>
            <c:ext xmlns:c16="http://schemas.microsoft.com/office/drawing/2014/chart" uri="{C3380CC4-5D6E-409C-BE32-E72D297353CC}">
              <c16:uniqueId val="{00000000-A0CC-4505-B948-B3E1A199D4D9}"/>
            </c:ext>
          </c:extLst>
        </c:ser>
        <c:ser>
          <c:idx val="1"/>
          <c:order val="1"/>
          <c:tx>
            <c:strRef>
              <c:f>'I Zem_Tab_Dinamika'!$A$56:$D$56</c:f>
              <c:strCache>
                <c:ptCount val="4"/>
                <c:pt idx="0">
                  <c:v>Preču iepirkumi (milj.EUR)</c:v>
                </c:pt>
              </c:strCache>
            </c:strRef>
          </c:tx>
          <c:spPr>
            <a:solidFill>
              <a:srgbClr val="AAFCB2"/>
            </a:solidFill>
            <a:ln>
              <a:noFill/>
            </a:ln>
            <a:effectLst>
              <a:outerShdw blurRad="57150" dist="19050" dir="5400000" algn="ctr" rotWithShape="0">
                <a:srgbClr val="000000">
                  <a:alpha val="63000"/>
                </a:srgbClr>
              </a:outerShdw>
            </a:effectLst>
          </c:spPr>
          <c:invertIfNegative val="0"/>
          <c:dLbls>
            <c:dLbl>
              <c:idx val="7"/>
              <c:layout>
                <c:manualLayout>
                  <c:x val="0"/>
                  <c:y val="5.7510397989590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79-496D-9EC5-DB7DF8D0D969}"/>
                </c:ext>
              </c:extLst>
            </c:dLbl>
            <c:dLbl>
              <c:idx val="8"/>
              <c:layout>
                <c:manualLayout>
                  <c:x val="2.2772561108015997E-3"/>
                  <c:y val="4.5402945781255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9-496D-9EC5-DB7DF8D0D969}"/>
                </c:ext>
              </c:extLst>
            </c:dLbl>
            <c:dLbl>
              <c:idx val="10"/>
              <c:layout>
                <c:manualLayout>
                  <c:x val="0"/>
                  <c:y val="4.8429808833339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Zem_Tab_Dinamika'!$E$56:$R$56</c:f>
              <c:numCache>
                <c:formatCode>0.0</c:formatCode>
                <c:ptCount val="14"/>
                <c:pt idx="0">
                  <c:v>128.30000000000001</c:v>
                </c:pt>
                <c:pt idx="1">
                  <c:v>116</c:v>
                </c:pt>
                <c:pt idx="2">
                  <c:v>137.4</c:v>
                </c:pt>
                <c:pt idx="3">
                  <c:v>154.1</c:v>
                </c:pt>
                <c:pt idx="4">
                  <c:v>151.4</c:v>
                </c:pt>
                <c:pt idx="5">
                  <c:v>167.2</c:v>
                </c:pt>
                <c:pt idx="6" formatCode="General">
                  <c:v>176.3</c:v>
                </c:pt>
                <c:pt idx="7" formatCode="General">
                  <c:v>159.69999999999999</c:v>
                </c:pt>
                <c:pt idx="8">
                  <c:v>182.5</c:v>
                </c:pt>
                <c:pt idx="9" formatCode="General">
                  <c:v>125.1</c:v>
                </c:pt>
                <c:pt idx="10" formatCode="General">
                  <c:v>115</c:v>
                </c:pt>
                <c:pt idx="11" formatCode="General">
                  <c:v>125.8</c:v>
                </c:pt>
                <c:pt idx="12" formatCode="General">
                  <c:v>163.6</c:v>
                </c:pt>
                <c:pt idx="13" formatCode="General">
                  <c:v>144.6</c:v>
                </c:pt>
              </c:numCache>
            </c:numRef>
          </c:val>
          <c:extLst>
            <c:ext xmlns:c16="http://schemas.microsoft.com/office/drawing/2014/chart" uri="{C3380CC4-5D6E-409C-BE32-E72D297353CC}">
              <c16:uniqueId val="{00000001-A0CC-4505-B948-B3E1A199D4D9}"/>
            </c:ext>
          </c:extLst>
        </c:ser>
        <c:ser>
          <c:idx val="2"/>
          <c:order val="2"/>
          <c:tx>
            <c:strRef>
              <c:f>'I Zem_Tab_Dinamika'!$A$57:$D$57</c:f>
              <c:strCache>
                <c:ptCount val="4"/>
                <c:pt idx="0">
                  <c:v>Pakalpojumu iepirkumi (milj.EUR)</c:v>
                </c:pt>
              </c:strCache>
            </c:strRef>
          </c:tx>
          <c:spPr>
            <a:solidFill>
              <a:srgbClr val="FF7C80"/>
            </a:solidFill>
            <a:ln>
              <a:noFill/>
            </a:ln>
            <a:effectLst>
              <a:outerShdw blurRad="57150" dist="19050" dir="5400000" algn="ctr" rotWithShape="0">
                <a:srgbClr val="000000">
                  <a:alpha val="63000"/>
                </a:srgbClr>
              </a:outerShdw>
            </a:effectLst>
          </c:spPr>
          <c:invertIfNegative val="0"/>
          <c:dLbls>
            <c:dLbl>
              <c:idx val="0"/>
              <c:layout>
                <c:manualLayout>
                  <c:x val="1.7079420831011976E-2"/>
                  <c:y val="-3.0268630520837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79-496D-9EC5-DB7DF8D0D969}"/>
                </c:ext>
              </c:extLst>
            </c:dLbl>
            <c:dLbl>
              <c:idx val="2"/>
              <c:layout>
                <c:manualLayout>
                  <c:x val="1.1386280554007998E-2"/>
                  <c:y val="-1.109836964832711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79-496D-9EC5-DB7DF8D0D969}"/>
                </c:ext>
              </c:extLst>
            </c:dLbl>
            <c:dLbl>
              <c:idx val="10"/>
              <c:layout>
                <c:manualLayout>
                  <c:x val="4.8484848484848485E-3"/>
                  <c:y val="-8.172530240626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Zem_Tab_Dinamika'!$E$57:$R$57</c:f>
              <c:numCache>
                <c:formatCode>0.0</c:formatCode>
                <c:ptCount val="14"/>
                <c:pt idx="0">
                  <c:v>130.80000000000001</c:v>
                </c:pt>
                <c:pt idx="1">
                  <c:v>135.4</c:v>
                </c:pt>
                <c:pt idx="2">
                  <c:v>138.30000000000001</c:v>
                </c:pt>
                <c:pt idx="3">
                  <c:v>121.8</c:v>
                </c:pt>
                <c:pt idx="4">
                  <c:v>303.8</c:v>
                </c:pt>
                <c:pt idx="5">
                  <c:v>399.5</c:v>
                </c:pt>
                <c:pt idx="6" formatCode="General">
                  <c:v>426.5</c:v>
                </c:pt>
                <c:pt idx="7" formatCode="General">
                  <c:v>280.60000000000002</c:v>
                </c:pt>
                <c:pt idx="8">
                  <c:v>232.1</c:v>
                </c:pt>
                <c:pt idx="9" formatCode="General">
                  <c:v>199.8</c:v>
                </c:pt>
                <c:pt idx="10" formatCode="General">
                  <c:v>126.9</c:v>
                </c:pt>
                <c:pt idx="11" formatCode="General">
                  <c:v>169.6</c:v>
                </c:pt>
                <c:pt idx="12">
                  <c:v>186</c:v>
                </c:pt>
                <c:pt idx="13">
                  <c:v>172.5</c:v>
                </c:pt>
              </c:numCache>
            </c:numRef>
          </c:val>
          <c:extLst>
            <c:ext xmlns:c16="http://schemas.microsoft.com/office/drawing/2014/chart" uri="{C3380CC4-5D6E-409C-BE32-E72D297353CC}">
              <c16:uniqueId val="{00000002-A0CC-4505-B948-B3E1A199D4D9}"/>
            </c:ext>
          </c:extLst>
        </c:ser>
        <c:dLbls>
          <c:showLegendKey val="0"/>
          <c:showVal val="0"/>
          <c:showCatName val="0"/>
          <c:showSerName val="0"/>
          <c:showPercent val="0"/>
          <c:showBubbleSize val="0"/>
        </c:dLbls>
        <c:gapWidth val="219"/>
        <c:overlap val="-27"/>
        <c:axId val="187021184"/>
        <c:axId val="187019264"/>
      </c:barChart>
      <c:lineChart>
        <c:grouping val="standard"/>
        <c:varyColors val="0"/>
        <c:ser>
          <c:idx val="3"/>
          <c:order val="3"/>
          <c:tx>
            <c:strRef>
              <c:f>'I Zem_Tab_Dinamika'!$A$58:$D$58</c:f>
              <c:strCache>
                <c:ptCount val="4"/>
                <c:pt idx="0">
                  <c:v>Būvdarbu iepirkumu vidējā vērtība (EUR)</c:v>
                </c:pt>
              </c:strCache>
            </c:strRef>
          </c:tx>
          <c:spPr>
            <a:ln w="34925" cap="rnd">
              <a:solidFill>
                <a:schemeClr val="accent5">
                  <a:lumMod val="60000"/>
                  <a:lumOff val="40000"/>
                </a:schemeClr>
              </a:solidFill>
              <a:round/>
            </a:ln>
            <a:effectLst>
              <a:outerShdw blurRad="57150" dist="19050" dir="5400000" algn="ctr" rotWithShape="0">
                <a:srgbClr val="000000">
                  <a:alpha val="63000"/>
                </a:srgbClr>
              </a:outerShdw>
            </a:effectLst>
          </c:spPr>
          <c:marker>
            <c:symbol val="none"/>
          </c:marker>
          <c:dLbls>
            <c:dLbl>
              <c:idx val="6"/>
              <c:layout>
                <c:manualLayout>
                  <c:x val="-4.4605529930946183E-3"/>
                  <c:y val="-6.2028050678744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79-496D-9EC5-DB7DF8D0D969}"/>
                </c:ext>
              </c:extLst>
            </c:dLbl>
            <c:dLbl>
              <c:idx val="7"/>
              <c:layout>
                <c:manualLayout>
                  <c:x val="-2.1832968822930185E-3"/>
                  <c:y val="-6.5054913730828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9-496D-9EC5-DB7DF8D0D969}"/>
                </c:ext>
              </c:extLst>
            </c:dLbl>
            <c:dLbl>
              <c:idx val="11"/>
              <c:layout>
                <c:manualLayout>
                  <c:x val="-2.1832968822931022E-3"/>
                  <c:y val="-1.6625104897488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79-496D-9EC5-DB7DF8D0D969}"/>
                </c:ext>
              </c:extLst>
            </c:dLbl>
            <c:spPr>
              <a:solidFill>
                <a:schemeClr val="accent5">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Zem_Tab_Dinamika'!$E$58:$R$58</c:f>
              <c:numCache>
                <c:formatCode>#,##0</c:formatCode>
                <c:ptCount val="14"/>
                <c:pt idx="0">
                  <c:v>93386</c:v>
                </c:pt>
                <c:pt idx="1">
                  <c:v>92613</c:v>
                </c:pt>
                <c:pt idx="2">
                  <c:v>41408</c:v>
                </c:pt>
                <c:pt idx="3">
                  <c:v>43826</c:v>
                </c:pt>
                <c:pt idx="4">
                  <c:v>44360</c:v>
                </c:pt>
                <c:pt idx="5">
                  <c:v>46955</c:v>
                </c:pt>
                <c:pt idx="6">
                  <c:v>27756</c:v>
                </c:pt>
                <c:pt idx="7">
                  <c:v>33764</c:v>
                </c:pt>
                <c:pt idx="8">
                  <c:v>43346</c:v>
                </c:pt>
                <c:pt idx="9">
                  <c:v>48004</c:v>
                </c:pt>
                <c:pt idx="10">
                  <c:v>29278</c:v>
                </c:pt>
                <c:pt idx="11">
                  <c:v>23908</c:v>
                </c:pt>
                <c:pt idx="12">
                  <c:v>30326</c:v>
                </c:pt>
                <c:pt idx="13">
                  <c:v>43073.156101304681</c:v>
                </c:pt>
              </c:numCache>
            </c:numRef>
          </c:val>
          <c:smooth val="0"/>
          <c:extLst>
            <c:ext xmlns:c16="http://schemas.microsoft.com/office/drawing/2014/chart" uri="{C3380CC4-5D6E-409C-BE32-E72D297353CC}">
              <c16:uniqueId val="{00000003-A0CC-4505-B948-B3E1A199D4D9}"/>
            </c:ext>
          </c:extLst>
        </c:ser>
        <c:ser>
          <c:idx val="4"/>
          <c:order val="4"/>
          <c:tx>
            <c:strRef>
              <c:f>'I Zem_Tab_Dinamika'!$A$59:$D$59</c:f>
              <c:strCache>
                <c:ptCount val="4"/>
                <c:pt idx="0">
                  <c:v>Preču iepirkumu vidējā vērtība (EUR)</c:v>
                </c:pt>
              </c:strCache>
            </c:strRef>
          </c:tx>
          <c:spPr>
            <a:ln w="34925" cap="rnd">
              <a:solidFill>
                <a:srgbClr val="AAFCB2"/>
              </a:solidFill>
              <a:round/>
            </a:ln>
            <a:effectLst>
              <a:outerShdw blurRad="57150" dist="19050" dir="5400000" algn="ctr" rotWithShape="0">
                <a:srgbClr val="000000">
                  <a:alpha val="63000"/>
                </a:srgbClr>
              </a:outerShdw>
            </a:effectLst>
          </c:spPr>
          <c:marker>
            <c:symbol val="none"/>
          </c:marker>
          <c:dLbls>
            <c:spPr>
              <a:solidFill>
                <a:srgbClr val="AAFCB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Zem_Tab_Dinamika'!$E$59:$R$59</c:f>
              <c:numCache>
                <c:formatCode>#,##0</c:formatCode>
                <c:ptCount val="14"/>
                <c:pt idx="0">
                  <c:v>3443</c:v>
                </c:pt>
                <c:pt idx="1">
                  <c:v>4130</c:v>
                </c:pt>
                <c:pt idx="2">
                  <c:v>3681</c:v>
                </c:pt>
                <c:pt idx="3">
                  <c:v>4292</c:v>
                </c:pt>
                <c:pt idx="4">
                  <c:v>3725</c:v>
                </c:pt>
                <c:pt idx="5">
                  <c:v>2320</c:v>
                </c:pt>
                <c:pt idx="6">
                  <c:v>2611</c:v>
                </c:pt>
                <c:pt idx="7">
                  <c:v>2220</c:v>
                </c:pt>
                <c:pt idx="8">
                  <c:v>2514</c:v>
                </c:pt>
                <c:pt idx="9">
                  <c:v>1908</c:v>
                </c:pt>
                <c:pt idx="10">
                  <c:v>3017</c:v>
                </c:pt>
                <c:pt idx="11">
                  <c:v>3611</c:v>
                </c:pt>
                <c:pt idx="12">
                  <c:v>4315</c:v>
                </c:pt>
                <c:pt idx="13">
                  <c:v>4672.295640371005</c:v>
                </c:pt>
              </c:numCache>
            </c:numRef>
          </c:val>
          <c:smooth val="0"/>
          <c:extLst>
            <c:ext xmlns:c16="http://schemas.microsoft.com/office/drawing/2014/chart" uri="{C3380CC4-5D6E-409C-BE32-E72D297353CC}">
              <c16:uniqueId val="{00000004-A0CC-4505-B948-B3E1A199D4D9}"/>
            </c:ext>
          </c:extLst>
        </c:ser>
        <c:ser>
          <c:idx val="5"/>
          <c:order val="5"/>
          <c:tx>
            <c:strRef>
              <c:f>'I Zem_Tab_Dinamika'!$A$60:$D$60</c:f>
              <c:strCache>
                <c:ptCount val="4"/>
                <c:pt idx="0">
                  <c:v>Pakalpojumu iepirkumu vidējā vērtība (EUR)</c:v>
                </c:pt>
              </c:strCache>
            </c:strRef>
          </c:tx>
          <c:spPr>
            <a:ln w="34925" cap="rnd">
              <a:solidFill>
                <a:srgbClr val="FF7C80"/>
              </a:solidFill>
              <a:round/>
            </a:ln>
            <a:effectLst>
              <a:outerShdw blurRad="57150" dist="19050" dir="5400000" algn="ctr" rotWithShape="0">
                <a:srgbClr val="000000">
                  <a:alpha val="63000"/>
                </a:srgbClr>
              </a:outerShdw>
            </a:effectLst>
          </c:spPr>
          <c:marker>
            <c:symbol val="none"/>
          </c:marker>
          <c:dLbls>
            <c:spPr>
              <a:solidFill>
                <a:srgbClr val="FF7C8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 Zem_Tab_Dinamika'!$E$54:$R$54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'I Zem_Tab_Dinamika'!$E$60:$R$60</c:f>
              <c:numCache>
                <c:formatCode>#,##0</c:formatCode>
                <c:ptCount val="14"/>
                <c:pt idx="0">
                  <c:v>5926</c:v>
                </c:pt>
                <c:pt idx="1">
                  <c:v>7341</c:v>
                </c:pt>
                <c:pt idx="2">
                  <c:v>4429</c:v>
                </c:pt>
                <c:pt idx="3">
                  <c:v>4337</c:v>
                </c:pt>
                <c:pt idx="4">
                  <c:v>10238</c:v>
                </c:pt>
                <c:pt idx="5">
                  <c:v>6206</c:v>
                </c:pt>
                <c:pt idx="6">
                  <c:v>6664</c:v>
                </c:pt>
                <c:pt idx="7">
                  <c:v>4290</c:v>
                </c:pt>
                <c:pt idx="8">
                  <c:v>3436</c:v>
                </c:pt>
                <c:pt idx="9">
                  <c:v>2927</c:v>
                </c:pt>
                <c:pt idx="10">
                  <c:v>3592</c:v>
                </c:pt>
                <c:pt idx="11">
                  <c:v>4795</c:v>
                </c:pt>
                <c:pt idx="12">
                  <c:v>5718</c:v>
                </c:pt>
                <c:pt idx="13">
                  <c:v>4908.1137501422236</c:v>
                </c:pt>
              </c:numCache>
            </c:numRef>
          </c:val>
          <c:smooth val="0"/>
          <c:extLst>
            <c:ext xmlns:c16="http://schemas.microsoft.com/office/drawing/2014/chart" uri="{C3380CC4-5D6E-409C-BE32-E72D297353CC}">
              <c16:uniqueId val="{00000005-A0CC-4505-B948-B3E1A199D4D9}"/>
            </c:ext>
          </c:extLst>
        </c:ser>
        <c:dLbls>
          <c:showLegendKey val="0"/>
          <c:showVal val="0"/>
          <c:showCatName val="0"/>
          <c:showSerName val="0"/>
          <c:showPercent val="0"/>
          <c:showBubbleSize val="0"/>
        </c:dLbls>
        <c:marker val="1"/>
        <c:smooth val="0"/>
        <c:axId val="187013376"/>
        <c:axId val="187011456"/>
      </c:lineChart>
      <c:valAx>
        <c:axId val="18701145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Noslēgtā līgumu summa (milj.EUR)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013376"/>
        <c:crosses val="max"/>
        <c:crossBetween val="between"/>
      </c:valAx>
      <c:catAx>
        <c:axId val="187013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011456"/>
        <c:crosses val="autoZero"/>
        <c:auto val="1"/>
        <c:lblAlgn val="ctr"/>
        <c:lblOffset val="100"/>
        <c:noMultiLvlLbl val="0"/>
      </c:catAx>
      <c:valAx>
        <c:axId val="18701926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Vidējā līgumu summa (EUR)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021184"/>
        <c:crosses val="autoZero"/>
        <c:crossBetween val="between"/>
      </c:valAx>
      <c:catAx>
        <c:axId val="187021184"/>
        <c:scaling>
          <c:orientation val="minMax"/>
        </c:scaling>
        <c:delete val="1"/>
        <c:axPos val="b"/>
        <c:numFmt formatCode="General" sourceLinked="1"/>
        <c:majorTickMark val="none"/>
        <c:minorTickMark val="none"/>
        <c:tickLblPos val="nextTo"/>
        <c:crossAx val="187019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aseline="0">
                <a:latin typeface="Times New Roman" panose="02020603050405020304" pitchFamily="18" charset="0"/>
              </a:rPr>
              <a:t>Izņēmumu dinamika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226258072322631E-2"/>
          <c:y val="0.13213359133492769"/>
          <c:w val="0.84997530687150158"/>
          <c:h val="0.51941900069918667"/>
        </c:manualLayout>
      </c:layout>
      <c:barChart>
        <c:barDir val="col"/>
        <c:grouping val="clustered"/>
        <c:varyColors val="0"/>
        <c:ser>
          <c:idx val="2"/>
          <c:order val="2"/>
          <c:tx>
            <c:strRef>
              <c:f>'II Izņēmumi'!$AG$4</c:f>
              <c:strCache>
                <c:ptCount val="1"/>
                <c:pt idx="0">
                  <c:v>Noslēgto līgumu summa (milj.EUR)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 Izņēmumi'!$AD$5:$AD$16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'II Izņēmumi'!$AG$5:$AG$16</c:f>
              <c:numCache>
                <c:formatCode>#,##0.0</c:formatCode>
                <c:ptCount val="12"/>
                <c:pt idx="0">
                  <c:v>307.912305</c:v>
                </c:pt>
                <c:pt idx="1">
                  <c:v>50.011688999999997</c:v>
                </c:pt>
                <c:pt idx="2">
                  <c:v>268.50295699999998</c:v>
                </c:pt>
                <c:pt idx="3">
                  <c:v>126.51613500000001</c:v>
                </c:pt>
                <c:pt idx="4">
                  <c:v>121.4</c:v>
                </c:pt>
                <c:pt idx="5">
                  <c:v>314.424038</c:v>
                </c:pt>
                <c:pt idx="6">
                  <c:v>210.8</c:v>
                </c:pt>
                <c:pt idx="7">
                  <c:v>306.7</c:v>
                </c:pt>
                <c:pt idx="8" formatCode="General">
                  <c:v>697.5</c:v>
                </c:pt>
                <c:pt idx="9" formatCode="General">
                  <c:v>203.9</c:v>
                </c:pt>
                <c:pt idx="10" formatCode="General">
                  <c:v>1588.4</c:v>
                </c:pt>
                <c:pt idx="11" formatCode="General">
                  <c:v>862.6</c:v>
                </c:pt>
              </c:numCache>
            </c:numRef>
          </c:val>
          <c:extLst>
            <c:ext xmlns:c16="http://schemas.microsoft.com/office/drawing/2014/chart" uri="{C3380CC4-5D6E-409C-BE32-E72D297353CC}">
              <c16:uniqueId val="{00000002-01E6-435F-8951-8F60B579F001}"/>
            </c:ext>
          </c:extLst>
        </c:ser>
        <c:dLbls>
          <c:showLegendKey val="0"/>
          <c:showVal val="0"/>
          <c:showCatName val="0"/>
          <c:showSerName val="0"/>
          <c:showPercent val="0"/>
          <c:showBubbleSize val="0"/>
        </c:dLbls>
        <c:gapWidth val="219"/>
        <c:axId val="154482944"/>
        <c:axId val="154481408"/>
      </c:barChart>
      <c:lineChart>
        <c:grouping val="standard"/>
        <c:varyColors val="0"/>
        <c:ser>
          <c:idx val="0"/>
          <c:order val="0"/>
          <c:tx>
            <c:strRef>
              <c:f>'II Izņēmumi'!$AE$4</c:f>
              <c:strCache>
                <c:ptCount val="1"/>
                <c:pt idx="0">
                  <c:v>Pakalpojumu sniedzēju skaits, kuri piemērojuši izņēmumus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 Izņēmumi'!$AD$5:$AD$16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'II Izņēmumi'!$AE$5:$AE$16</c:f>
              <c:numCache>
                <c:formatCode>General</c:formatCode>
                <c:ptCount val="12"/>
                <c:pt idx="0">
                  <c:v>0</c:v>
                </c:pt>
                <c:pt idx="1">
                  <c:v>0</c:v>
                </c:pt>
                <c:pt idx="2">
                  <c:v>41</c:v>
                </c:pt>
                <c:pt idx="3">
                  <c:v>43</c:v>
                </c:pt>
                <c:pt idx="4">
                  <c:v>48</c:v>
                </c:pt>
                <c:pt idx="5">
                  <c:v>50</c:v>
                </c:pt>
                <c:pt idx="6">
                  <c:v>48</c:v>
                </c:pt>
                <c:pt idx="7">
                  <c:v>57</c:v>
                </c:pt>
                <c:pt idx="8">
                  <c:v>59</c:v>
                </c:pt>
                <c:pt idx="9">
                  <c:v>56</c:v>
                </c:pt>
                <c:pt idx="10">
                  <c:v>61</c:v>
                </c:pt>
                <c:pt idx="11">
                  <c:v>62</c:v>
                </c:pt>
              </c:numCache>
            </c:numRef>
          </c:val>
          <c:smooth val="0"/>
          <c:extLst>
            <c:ext xmlns:c16="http://schemas.microsoft.com/office/drawing/2014/chart" uri="{C3380CC4-5D6E-409C-BE32-E72D297353CC}">
              <c16:uniqueId val="{00000000-01E6-435F-8951-8F60B579F001}"/>
            </c:ext>
          </c:extLst>
        </c:ser>
        <c:ser>
          <c:idx val="1"/>
          <c:order val="1"/>
          <c:tx>
            <c:strRef>
              <c:f>'II Izņēmumi'!$AF$4</c:f>
              <c:strCache>
                <c:ptCount val="1"/>
                <c:pt idx="0">
                  <c:v>Noslēgto līgumu skaits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 Izņēmumi'!$AD$5:$AD$16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'II Izņēmumi'!$AF$5:$AF$16</c:f>
              <c:numCache>
                <c:formatCode>General</c:formatCode>
                <c:ptCount val="12"/>
                <c:pt idx="0">
                  <c:v>71</c:v>
                </c:pt>
                <c:pt idx="1">
                  <c:v>81</c:v>
                </c:pt>
                <c:pt idx="2">
                  <c:v>164</c:v>
                </c:pt>
                <c:pt idx="3">
                  <c:v>188</c:v>
                </c:pt>
                <c:pt idx="4">
                  <c:v>246</c:v>
                </c:pt>
                <c:pt idx="5">
                  <c:v>352</c:v>
                </c:pt>
                <c:pt idx="6">
                  <c:v>432</c:v>
                </c:pt>
                <c:pt idx="7">
                  <c:v>335</c:v>
                </c:pt>
                <c:pt idx="8">
                  <c:v>343</c:v>
                </c:pt>
                <c:pt idx="9">
                  <c:v>445</c:v>
                </c:pt>
                <c:pt idx="10">
                  <c:v>351</c:v>
                </c:pt>
                <c:pt idx="11">
                  <c:v>337</c:v>
                </c:pt>
              </c:numCache>
            </c:numRef>
          </c:val>
          <c:smooth val="0"/>
          <c:extLst>
            <c:ext xmlns:c16="http://schemas.microsoft.com/office/drawing/2014/chart" uri="{C3380CC4-5D6E-409C-BE32-E72D297353CC}">
              <c16:uniqueId val="{00000001-01E6-435F-8951-8F60B579F001}"/>
            </c:ext>
          </c:extLst>
        </c:ser>
        <c:ser>
          <c:idx val="3"/>
          <c:order val="3"/>
          <c:tx>
            <c:strRef>
              <c:f>'II Izņēmumi'!$AH$4</c:f>
              <c:strCache>
                <c:ptCount val="1"/>
                <c:pt idx="0">
                  <c:v>Vidējā līguma vērtība, milj.EUR</c:v>
                </c:pt>
              </c:strCache>
            </c:strRef>
          </c:tx>
          <c:spPr>
            <a:ln w="28575" cap="rnd">
              <a:solidFill>
                <a:schemeClr val="accent4"/>
              </a:solidFill>
              <a:round/>
            </a:ln>
            <a:effectLst/>
          </c:spPr>
          <c:marker>
            <c:symbol val="diamond"/>
            <c:size val="5"/>
            <c:spPr>
              <a:solidFill>
                <a:schemeClr val="accent4">
                  <a:lumMod val="75000"/>
                </a:schemeClr>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 Izņēmumi'!$AD$5:$AD$16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'II Izņēmumi'!$AH$5:$AH$16</c:f>
              <c:numCache>
                <c:formatCode>#,##0.0</c:formatCode>
                <c:ptCount val="12"/>
                <c:pt idx="0">
                  <c:v>4.3367930281690139</c:v>
                </c:pt>
                <c:pt idx="1">
                  <c:v>0.61742825925925926</c:v>
                </c:pt>
                <c:pt idx="2">
                  <c:v>1.6372131524390243</c:v>
                </c:pt>
                <c:pt idx="3">
                  <c:v>0.67295816489361704</c:v>
                </c:pt>
                <c:pt idx="4">
                  <c:v>0.49349593495934962</c:v>
                </c:pt>
                <c:pt idx="5" formatCode="0.0">
                  <c:v>0.8932501079545454</c:v>
                </c:pt>
                <c:pt idx="6">
                  <c:v>0.5</c:v>
                </c:pt>
                <c:pt idx="7">
                  <c:v>0.9</c:v>
                </c:pt>
                <c:pt idx="8" formatCode="0.0">
                  <c:v>2</c:v>
                </c:pt>
                <c:pt idx="9" formatCode="General">
                  <c:v>0.5</c:v>
                </c:pt>
                <c:pt idx="10" formatCode="General">
                  <c:v>4.5</c:v>
                </c:pt>
                <c:pt idx="11" formatCode="General">
                  <c:v>2.6</c:v>
                </c:pt>
              </c:numCache>
            </c:numRef>
          </c:val>
          <c:smooth val="0"/>
          <c:extLst>
            <c:ext xmlns:c16="http://schemas.microsoft.com/office/drawing/2014/chart" uri="{C3380CC4-5D6E-409C-BE32-E72D297353CC}">
              <c16:uniqueId val="{00000003-01E6-435F-8951-8F60B579F001}"/>
            </c:ext>
          </c:extLst>
        </c:ser>
        <c:dLbls>
          <c:showLegendKey val="0"/>
          <c:showVal val="0"/>
          <c:showCatName val="0"/>
          <c:showSerName val="0"/>
          <c:showPercent val="0"/>
          <c:showBubbleSize val="0"/>
        </c:dLbls>
        <c:marker val="1"/>
        <c:smooth val="0"/>
        <c:axId val="154469888"/>
        <c:axId val="154471424"/>
      </c:lineChart>
      <c:catAx>
        <c:axId val="1544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471424"/>
        <c:crosses val="autoZero"/>
        <c:auto val="1"/>
        <c:lblAlgn val="ctr"/>
        <c:lblOffset val="100"/>
        <c:noMultiLvlLbl val="0"/>
      </c:catAx>
      <c:valAx>
        <c:axId val="154471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469888"/>
        <c:crosses val="autoZero"/>
        <c:crossBetween val="between"/>
      </c:valAx>
      <c:valAx>
        <c:axId val="15448140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482944"/>
        <c:crosses val="max"/>
        <c:crossBetween val="between"/>
      </c:valAx>
      <c:catAx>
        <c:axId val="154482944"/>
        <c:scaling>
          <c:orientation val="minMax"/>
        </c:scaling>
        <c:delete val="1"/>
        <c:axPos val="b"/>
        <c:numFmt formatCode="General" sourceLinked="1"/>
        <c:majorTickMark val="out"/>
        <c:minorTickMark val="none"/>
        <c:tickLblPos val="nextTo"/>
        <c:crossAx val="154481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Izņēmumu noslēgto līgumu summu </a:t>
            </a:r>
            <a:r>
              <a:rPr lang="en-US"/>
              <a:t>(%)</a:t>
            </a:r>
            <a:r>
              <a:rPr lang="lv-LV"/>
              <a:t> īpatsvars</a:t>
            </a:r>
            <a:endParaRPr lang="en-US"/>
          </a:p>
        </c:rich>
      </c:tx>
      <c:layout>
        <c:manualLayout>
          <c:xMode val="edge"/>
          <c:yMode val="edge"/>
          <c:x val="0.22665318602584644"/>
          <c:y val="1.02069738546087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986238637718655"/>
          <c:y val="0.17382465681339671"/>
          <c:w val="0.33325690866558877"/>
          <c:h val="0.59253405046860153"/>
        </c:manualLayout>
      </c:layout>
      <c:pieChart>
        <c:varyColors val="1"/>
        <c:ser>
          <c:idx val="0"/>
          <c:order val="0"/>
          <c:tx>
            <c:strRef>
              <c:f>'II Izņēmumi'!$Y$52</c:f>
              <c:strCache>
                <c:ptCount val="1"/>
                <c:pt idx="0">
                  <c:v>Īpatsvars (%)</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52E-4138-9D1B-1BDE81C61E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52E-4138-9D1B-1BDE81C61E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952E-4138-9D1B-1BDE81C61E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952E-4138-9D1B-1BDE81C61E1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952E-4138-9D1B-1BDE81C61E1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952E-4138-9D1B-1BDE81C61E1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952E-4138-9D1B-1BDE81C61E1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952E-4138-9D1B-1BDE81C61E1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45E-4A5F-B326-013FAB5CAD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0-34BF-4467-B9B9-1F86E9B68706}"/>
              </c:ext>
            </c:extLst>
          </c:dPt>
          <c:dLbls>
            <c:dLbl>
              <c:idx val="0"/>
              <c:layout>
                <c:manualLayout>
                  <c:x val="-0.11751038525730768"/>
                  <c:y val="-4.381835227090263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2E-4138-9D1B-1BDE81C61E18}"/>
                </c:ext>
              </c:extLst>
            </c:dLbl>
            <c:dLbl>
              <c:idx val="1"/>
              <c:layout>
                <c:manualLayout>
                  <c:x val="-0.10937257785399296"/>
                  <c:y val="-6.3419488270160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2E-4138-9D1B-1BDE81C61E18}"/>
                </c:ext>
              </c:extLst>
            </c:dLbl>
            <c:dLbl>
              <c:idx val="2"/>
              <c:layout>
                <c:manualLayout>
                  <c:x val="-5.7420203766378609E-2"/>
                  <c:y val="-5.335918610169854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2E-4138-9D1B-1BDE81C61E18}"/>
                </c:ext>
              </c:extLst>
            </c:dLbl>
            <c:dLbl>
              <c:idx val="3"/>
              <c:layout>
                <c:manualLayout>
                  <c:x val="9.2301669784103661E-4"/>
                  <c:y val="-6.706774652188164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2E-4138-9D1B-1BDE81C61E18}"/>
                </c:ext>
              </c:extLst>
            </c:dLbl>
            <c:dLbl>
              <c:idx val="4"/>
              <c:layout>
                <c:manualLayout>
                  <c:x val="4.3915599389340233E-2"/>
                  <c:y val="-5.868513846456578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2E-4138-9D1B-1BDE81C61E18}"/>
                </c:ext>
              </c:extLst>
            </c:dLbl>
            <c:dLbl>
              <c:idx val="5"/>
              <c:layout>
                <c:manualLayout>
                  <c:x val="8.8028589541215008E-2"/>
                  <c:y val="-2.91088339694569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2E-4138-9D1B-1BDE81C61E18}"/>
                </c:ext>
              </c:extLst>
            </c:dLbl>
            <c:dLbl>
              <c:idx val="7"/>
              <c:layout>
                <c:manualLayout>
                  <c:x val="2.4714474369087309E-2"/>
                  <c:y val="-2.9675236059712225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2E-4138-9D1B-1BDE81C61E18}"/>
                </c:ext>
              </c:extLst>
            </c:dLbl>
            <c:dLbl>
              <c:idx val="8"/>
              <c:layout>
                <c:manualLayout>
                  <c:x val="-7.1585893783563212E-2"/>
                  <c:y val="1.83381499280441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45E-4A5F-B326-013FAB5CAD6B}"/>
                </c:ext>
              </c:extLst>
            </c:dLbl>
            <c:dLbl>
              <c:idx val="9"/>
              <c:layout>
                <c:manualLayout>
                  <c:x val="-9.6896999117547178E-2"/>
                  <c:y val="-5.0952757948655733E-4"/>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4BF-4467-B9B9-1F86E9B687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 Izņēmumi'!$X$53:$X$62</c:f>
              <c:strCache>
                <c:ptCount val="10"/>
                <c:pt idx="0">
                  <c:v>10.panta (1)daļas 1.punkts</c:v>
                </c:pt>
                <c:pt idx="1">
                  <c:v>10.panta (1)daļas 3.punkts</c:v>
                </c:pt>
                <c:pt idx="2">
                  <c:v>10.panta (1)daļas 6.punkts</c:v>
                </c:pt>
                <c:pt idx="3">
                  <c:v>10.panta (1)daļas 7.punkts</c:v>
                </c:pt>
                <c:pt idx="4">
                  <c:v>10.panta (1)daļas 10.punkts</c:v>
                </c:pt>
                <c:pt idx="5">
                  <c:v>10.panta (1)daļas 12.punkts</c:v>
                </c:pt>
                <c:pt idx="6">
                  <c:v>10.panta (1)daļas 12.punkts</c:v>
                </c:pt>
                <c:pt idx="7">
                  <c:v>10.panta (1)daļas 16.punkts</c:v>
                </c:pt>
                <c:pt idx="8">
                  <c:v>10.panta (1)daļas 17.punkts</c:v>
                </c:pt>
                <c:pt idx="9">
                  <c:v>12.pants</c:v>
                </c:pt>
              </c:strCache>
            </c:strRef>
          </c:cat>
          <c:val>
            <c:numRef>
              <c:f>'II Izņēmumi'!$Y$53:$Y$62</c:f>
              <c:numCache>
                <c:formatCode>0.00%</c:formatCode>
                <c:ptCount val="10"/>
                <c:pt idx="0">
                  <c:v>1.5151515151515152E-2</c:v>
                </c:pt>
                <c:pt idx="1">
                  <c:v>6.0606060606060606E-3</c:v>
                </c:pt>
                <c:pt idx="2">
                  <c:v>3.0303030303030303E-3</c:v>
                </c:pt>
                <c:pt idx="3">
                  <c:v>1.2121212121212121E-2</c:v>
                </c:pt>
                <c:pt idx="4">
                  <c:v>3.0303030303030303E-3</c:v>
                </c:pt>
                <c:pt idx="5">
                  <c:v>3.0303030303030303E-3</c:v>
                </c:pt>
                <c:pt idx="6">
                  <c:v>9.0909090909090905E-3</c:v>
                </c:pt>
                <c:pt idx="7">
                  <c:v>0.84545454545454546</c:v>
                </c:pt>
                <c:pt idx="8">
                  <c:v>6.0606060606060606E-3</c:v>
                </c:pt>
                <c:pt idx="9">
                  <c:v>9.696969696969697E-2</c:v>
                </c:pt>
              </c:numCache>
            </c:numRef>
          </c:val>
          <c:extLst>
            <c:ext xmlns:c16="http://schemas.microsoft.com/office/drawing/2014/chart" uri="{C3380CC4-5D6E-409C-BE32-E72D297353CC}">
              <c16:uniqueId val="{00000000-952E-4138-9D1B-1BDE81C61E1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3301637737230717E-2"/>
          <c:y val="0.80997740978736077"/>
          <c:w val="0.93323188540872615"/>
          <c:h val="0.168510790623565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300" b="1">
                <a:latin typeface="Times New Roman" panose="02020603050405020304" pitchFamily="18" charset="0"/>
                <a:cs typeface="Times New Roman" panose="02020603050405020304" pitchFamily="18" charset="0"/>
              </a:rPr>
              <a:t>Izņēmumu</a:t>
            </a:r>
            <a:r>
              <a:rPr lang="lv-LV" sz="1300" b="1" baseline="0">
                <a:latin typeface="Times New Roman" panose="02020603050405020304" pitchFamily="18" charset="0"/>
                <a:cs typeface="Times New Roman" panose="02020603050405020304" pitchFamily="18" charset="0"/>
              </a:rPr>
              <a:t> noslēgto līgumu skaita (%) īpatsvars</a:t>
            </a:r>
            <a:endParaRPr lang="en-US" sz="1300" b="1">
              <a:latin typeface="Times New Roman" panose="02020603050405020304" pitchFamily="18" charset="0"/>
              <a:cs typeface="Times New Roman" panose="02020603050405020304" pitchFamily="18" charset="0"/>
            </a:endParaRPr>
          </a:p>
        </c:rich>
      </c:tx>
      <c:layout>
        <c:manualLayout>
          <c:xMode val="edge"/>
          <c:yMode val="edge"/>
          <c:x val="0.22491598132023882"/>
          <c:y val="1.0201191049298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094468703158458"/>
          <c:y val="0.17058679695504619"/>
          <c:w val="0.36039871065047152"/>
          <c:h val="0.58252385323495148"/>
        </c:manualLayout>
      </c:layout>
      <c:pieChart>
        <c:varyColors val="1"/>
        <c:ser>
          <c:idx val="0"/>
          <c:order val="0"/>
          <c:tx>
            <c:strRef>
              <c:f>'II Izņēmumi'!$AB$52</c:f>
              <c:strCache>
                <c:ptCount val="1"/>
                <c:pt idx="0">
                  <c:v>Īpatsvars (%)</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2-B207-43BE-8C7A-972CCF1626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33-4A3C-B2BC-D9566ABA98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207-43BE-8C7A-972CCF1626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33-4A3C-B2BC-D9566ABA98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B207-43BE-8C7A-972CCF1626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207-43BE-8C7A-972CCF1626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B207-43BE-8C7A-972CCF1626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B207-43BE-8C7A-972CCF16268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E1C-4D95-9EBB-54156472B8F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0-FDEB-4E95-B64D-E726F3D6B21A}"/>
              </c:ext>
            </c:extLst>
          </c:dPt>
          <c:dLbls>
            <c:dLbl>
              <c:idx val="0"/>
              <c:layout>
                <c:manualLayout>
                  <c:x val="-8.6711738467827065E-2"/>
                  <c:y val="-1.70426827472423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07-43BE-8C7A-972CCF16268A}"/>
                </c:ext>
              </c:extLst>
            </c:dLbl>
            <c:dLbl>
              <c:idx val="2"/>
              <c:layout>
                <c:manualLayout>
                  <c:x val="0.16751725956157726"/>
                  <c:y val="-1.285264584371180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07-43BE-8C7A-972CCF16268A}"/>
                </c:ext>
              </c:extLst>
            </c:dLbl>
            <c:dLbl>
              <c:idx val="3"/>
              <c:layout>
                <c:manualLayout>
                  <c:x val="7.6140287732593681E-2"/>
                  <c:y val="-3.398091424164378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33-4A3C-B2BC-D9566ABA98CE}"/>
                </c:ext>
              </c:extLst>
            </c:dLbl>
            <c:dLbl>
              <c:idx val="4"/>
              <c:layout>
                <c:manualLayout>
                  <c:x val="3.7897939775014849E-2"/>
                  <c:y val="-1.865866051206090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07-43BE-8C7A-972CCF16268A}"/>
                </c:ext>
              </c:extLst>
            </c:dLbl>
            <c:dLbl>
              <c:idx val="5"/>
              <c:layout>
                <c:manualLayout>
                  <c:x val="6.5915347131388857E-2"/>
                  <c:y val="-5.450901465015047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07-43BE-8C7A-972CCF16268A}"/>
                </c:ext>
              </c:extLst>
            </c:dLbl>
            <c:dLbl>
              <c:idx val="7"/>
              <c:layout>
                <c:manualLayout>
                  <c:x val="-6.6278265945275833E-2"/>
                  <c:y val="-3.04272987194171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3BE-8C7A-972CCF16268A}"/>
                </c:ext>
              </c:extLst>
            </c:dLbl>
            <c:dLbl>
              <c:idx val="8"/>
              <c:layout>
                <c:manualLayout>
                  <c:x val="-0.19214169770501469"/>
                  <c:y val="1.879286102276102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E1C-4D95-9EBB-54156472B8F5}"/>
                </c:ext>
              </c:extLst>
            </c:dLbl>
            <c:dLbl>
              <c:idx val="9"/>
              <c:layout>
                <c:manualLayout>
                  <c:x val="-0.13023554000255705"/>
                  <c:y val="-3.706031126216862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5.7500886772781146E-2"/>
                      <c:h val="6.1723243533280014E-2"/>
                    </c:manualLayout>
                  </c15:layout>
                </c:ext>
                <c:ext xmlns:c16="http://schemas.microsoft.com/office/drawing/2014/chart" uri="{C3380CC4-5D6E-409C-BE32-E72D297353CC}">
                  <c16:uniqueId val="{00000010-FDEB-4E95-B64D-E726F3D6B2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 Izņēmumi'!$AA$53:$AA$62</c:f>
              <c:strCache>
                <c:ptCount val="10"/>
                <c:pt idx="0">
                  <c:v>10.panta (1)daļas 1.punkts</c:v>
                </c:pt>
                <c:pt idx="1">
                  <c:v>10.panta (1)daļas 3.punkts</c:v>
                </c:pt>
                <c:pt idx="2">
                  <c:v>10.panta (1)daļas 6.punkts</c:v>
                </c:pt>
                <c:pt idx="3">
                  <c:v>10.panta (1)daļas 7.punkts</c:v>
                </c:pt>
                <c:pt idx="4">
                  <c:v>10.panta (1)daļas 10.punkts</c:v>
                </c:pt>
                <c:pt idx="5">
                  <c:v>10.panta (1)daļas 12.punkts</c:v>
                </c:pt>
                <c:pt idx="6">
                  <c:v>10.panta (1)daļas 12.punkts</c:v>
                </c:pt>
                <c:pt idx="7">
                  <c:v>10.panta (1)daļas 16.punkts</c:v>
                </c:pt>
                <c:pt idx="8">
                  <c:v>10.panta (1)daļas 17.punkts</c:v>
                </c:pt>
                <c:pt idx="9">
                  <c:v>12.pants</c:v>
                </c:pt>
              </c:strCache>
            </c:strRef>
          </c:cat>
          <c:val>
            <c:numRef>
              <c:f>'II Izņēmumi'!$AB$53:$AB$62</c:f>
              <c:numCache>
                <c:formatCode>0.000%</c:formatCode>
                <c:ptCount val="10"/>
                <c:pt idx="0">
                  <c:v>2.7948399306592497E-2</c:v>
                </c:pt>
                <c:pt idx="1">
                  <c:v>4.4251213947630397E-3</c:v>
                </c:pt>
                <c:pt idx="2">
                  <c:v>9.8766155800000951E-7</c:v>
                </c:pt>
                <c:pt idx="3">
                  <c:v>1.4076495655861636E-5</c:v>
                </c:pt>
                <c:pt idx="4">
                  <c:v>0.22023856503561073</c:v>
                </c:pt>
                <c:pt idx="5">
                  <c:v>1.7087008644272464E-4</c:v>
                </c:pt>
                <c:pt idx="6">
                  <c:v>4.4503890696218736E-5</c:v>
                </c:pt>
                <c:pt idx="7">
                  <c:v>0.73482255817931985</c:v>
                </c:pt>
                <c:pt idx="8">
                  <c:v>2.0847541618629306E-5</c:v>
                </c:pt>
                <c:pt idx="9">
                  <c:v>1.2314070407742477E-2</c:v>
                </c:pt>
              </c:numCache>
            </c:numRef>
          </c:val>
          <c:extLst>
            <c:ext xmlns:c16="http://schemas.microsoft.com/office/drawing/2014/chart" uri="{C3380CC4-5D6E-409C-BE32-E72D297353CC}">
              <c16:uniqueId val="{00000000-B207-43BE-8C7A-972CCF16268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2.6745912254103013E-2"/>
          <c:y val="0.73719874654449313"/>
          <c:w val="0.94013039860710657"/>
          <c:h val="0.237768160966360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3" name="Picture 1">
          <a:extLst>
            <a:ext uri="{FF2B5EF4-FFF2-40B4-BE49-F238E27FC236}">
              <a16:creationId xmlns:a16="http://schemas.microsoft.com/office/drawing/2014/main" id="{219DB402-08C5-4253-B0C1-B96D7F0DC9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372100" cy="2412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238125</xdr:colOff>
      <xdr:row>2</xdr:row>
      <xdr:rowOff>52387</xdr:rowOff>
    </xdr:from>
    <xdr:to>
      <xdr:col>33</xdr:col>
      <xdr:colOff>123825</xdr:colOff>
      <xdr:row>6</xdr:row>
      <xdr:rowOff>2085975</xdr:rowOff>
    </xdr:to>
    <xdr:graphicFrame macro="">
      <xdr:nvGraphicFramePr>
        <xdr:cNvPr id="2" name="Diagramma 1">
          <a:extLst>
            <a:ext uri="{FF2B5EF4-FFF2-40B4-BE49-F238E27FC236}">
              <a16:creationId xmlns:a16="http://schemas.microsoft.com/office/drawing/2014/main" id="{47DDBAF0-37F2-4B36-937E-B79DE9EDE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677862</xdr:colOff>
      <xdr:row>8</xdr:row>
      <xdr:rowOff>368300</xdr:rowOff>
    </xdr:from>
    <xdr:to>
      <xdr:col>21</xdr:col>
      <xdr:colOff>314325</xdr:colOff>
      <xdr:row>19</xdr:row>
      <xdr:rowOff>39687</xdr:rowOff>
    </xdr:to>
    <xdr:graphicFrame macro="">
      <xdr:nvGraphicFramePr>
        <xdr:cNvPr id="4" name="Diagramma 3">
          <a:extLst>
            <a:ext uri="{FF2B5EF4-FFF2-40B4-BE49-F238E27FC236}">
              <a16:creationId xmlns:a16="http://schemas.microsoft.com/office/drawing/2014/main" id="{6FA2F6A5-2494-49E5-A6B1-F4CD2631D7D3}"/>
            </a:ext>
            <a:ext uri="{147F2762-F138-4A5C-976F-8EAC2B608ADB}">
              <a16:predDERef xmlns:a16="http://schemas.microsoft.com/office/drawing/2014/main" pred="{47DDBAF0-37F2-4B36-937E-B79DE9EDE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652462</xdr:colOff>
      <xdr:row>23</xdr:row>
      <xdr:rowOff>33337</xdr:rowOff>
    </xdr:from>
    <xdr:to>
      <xdr:col>20</xdr:col>
      <xdr:colOff>323850</xdr:colOff>
      <xdr:row>33</xdr:row>
      <xdr:rowOff>109537</xdr:rowOff>
    </xdr:to>
    <xdr:graphicFrame macro="">
      <xdr:nvGraphicFramePr>
        <xdr:cNvPr id="7" name="Diagramma 6">
          <a:extLst>
            <a:ext uri="{FF2B5EF4-FFF2-40B4-BE49-F238E27FC236}">
              <a16:creationId xmlns:a16="http://schemas.microsoft.com/office/drawing/2014/main" id="{77785195-193D-418C-8D7A-03C198CDAA06}"/>
            </a:ext>
            <a:ext uri="{147F2762-F138-4A5C-976F-8EAC2B608ADB}">
              <a16:predDERef xmlns:a16="http://schemas.microsoft.com/office/drawing/2014/main" pred="{6FA2F6A5-2494-49E5-A6B1-F4CD2631D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227011</xdr:colOff>
      <xdr:row>34</xdr:row>
      <xdr:rowOff>49210</xdr:rowOff>
    </xdr:from>
    <xdr:to>
      <xdr:col>29</xdr:col>
      <xdr:colOff>9524</xdr:colOff>
      <xdr:row>61</xdr:row>
      <xdr:rowOff>31749</xdr:rowOff>
    </xdr:to>
    <xdr:graphicFrame macro="">
      <xdr:nvGraphicFramePr>
        <xdr:cNvPr id="8" name="Diagramma 7">
          <a:extLst>
            <a:ext uri="{FF2B5EF4-FFF2-40B4-BE49-F238E27FC236}">
              <a16:creationId xmlns:a16="http://schemas.microsoft.com/office/drawing/2014/main" id="{2D429BAE-E779-4204-B77E-02995E373D99}"/>
            </a:ext>
            <a:ext uri="{147F2762-F138-4A5C-976F-8EAC2B608ADB}">
              <a16:predDERef xmlns:a16="http://schemas.microsoft.com/office/drawing/2014/main" pred="{77785195-193D-418C-8D7A-03C198CDA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63</xdr:row>
      <xdr:rowOff>138111</xdr:rowOff>
    </xdr:from>
    <xdr:to>
      <xdr:col>17</xdr:col>
      <xdr:colOff>381000</xdr:colOff>
      <xdr:row>85</xdr:row>
      <xdr:rowOff>142874</xdr:rowOff>
    </xdr:to>
    <xdr:graphicFrame macro="">
      <xdr:nvGraphicFramePr>
        <xdr:cNvPr id="3" name="Diagramma 8">
          <a:extLst>
            <a:ext uri="{FF2B5EF4-FFF2-40B4-BE49-F238E27FC236}">
              <a16:creationId xmlns:a16="http://schemas.microsoft.com/office/drawing/2014/main" id="{55B5E7D8-8641-441B-B545-5C3D508774A6}"/>
            </a:ext>
            <a:ext uri="{147F2762-F138-4A5C-976F-8EAC2B608ADB}">
              <a16:predDERef xmlns:a16="http://schemas.microsoft.com/office/drawing/2014/main" pred="{2D429BAE-E779-4204-B77E-02995E373D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5820</xdr:colOff>
      <xdr:row>17</xdr:row>
      <xdr:rowOff>139170</xdr:rowOff>
    </xdr:from>
    <xdr:to>
      <xdr:col>13</xdr:col>
      <xdr:colOff>83078</xdr:colOff>
      <xdr:row>29</xdr:row>
      <xdr:rowOff>179916</xdr:rowOff>
    </xdr:to>
    <xdr:graphicFrame macro="">
      <xdr:nvGraphicFramePr>
        <xdr:cNvPr id="9" name="Diagramma 8">
          <a:extLst>
            <a:ext uri="{FF2B5EF4-FFF2-40B4-BE49-F238E27FC236}">
              <a16:creationId xmlns:a16="http://schemas.microsoft.com/office/drawing/2014/main" id="{4071EF77-4D70-4BB5-AD32-2E08B5F88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714375</xdr:colOff>
      <xdr:row>30</xdr:row>
      <xdr:rowOff>114300</xdr:rowOff>
    </xdr:from>
    <xdr:to>
      <xdr:col>21</xdr:col>
      <xdr:colOff>59266</xdr:colOff>
      <xdr:row>48</xdr:row>
      <xdr:rowOff>46567</xdr:rowOff>
    </xdr:to>
    <xdr:graphicFrame macro="">
      <xdr:nvGraphicFramePr>
        <xdr:cNvPr id="5" name="Diagramma 4">
          <a:extLst>
            <a:ext uri="{FF2B5EF4-FFF2-40B4-BE49-F238E27FC236}">
              <a16:creationId xmlns:a16="http://schemas.microsoft.com/office/drawing/2014/main" id="{FB6E96D7-48C8-4A24-94F4-6D977156B612}"/>
            </a:ext>
            <a:ext uri="{147F2762-F138-4A5C-976F-8EAC2B608ADB}">
              <a16:predDERef xmlns:a16="http://schemas.microsoft.com/office/drawing/2014/main" pred="{4071EF77-4D70-4BB5-AD32-2E08B5F88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591608</xdr:colOff>
      <xdr:row>30</xdr:row>
      <xdr:rowOff>144992</xdr:rowOff>
    </xdr:from>
    <xdr:to>
      <xdr:col>29</xdr:col>
      <xdr:colOff>219075</xdr:colOff>
      <xdr:row>48</xdr:row>
      <xdr:rowOff>57150</xdr:rowOff>
    </xdr:to>
    <xdr:graphicFrame macro="">
      <xdr:nvGraphicFramePr>
        <xdr:cNvPr id="7" name="Diagramma 6">
          <a:extLst>
            <a:ext uri="{FF2B5EF4-FFF2-40B4-BE49-F238E27FC236}">
              <a16:creationId xmlns:a16="http://schemas.microsoft.com/office/drawing/2014/main" id="{30D9AD70-0339-4C99-8A83-3D89B8A861B6}"/>
            </a:ext>
            <a:ext uri="{147F2762-F138-4A5C-976F-8EAC2B608ADB}">
              <a16:predDERef xmlns:a16="http://schemas.microsoft.com/office/drawing/2014/main" pred="{FB6E96D7-48C8-4A24-94F4-6D977156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I47"/>
  <sheetViews>
    <sheetView workbookViewId="0">
      <selection activeCell="A16" sqref="A16:I16"/>
    </sheetView>
  </sheetViews>
  <sheetFormatPr defaultRowHeight="14.45"/>
  <sheetData>
    <row r="16" spans="1:9" ht="34.5" customHeight="1">
      <c r="A16" s="120" t="s">
        <v>0</v>
      </c>
      <c r="B16" s="120"/>
      <c r="C16" s="120"/>
      <c r="D16" s="120"/>
      <c r="E16" s="120"/>
      <c r="F16" s="120"/>
      <c r="G16" s="120"/>
      <c r="H16" s="120"/>
      <c r="I16" s="120"/>
    </row>
    <row r="47" spans="5:5">
      <c r="E47" s="33" t="s">
        <v>1</v>
      </c>
    </row>
  </sheetData>
  <customSheetViews>
    <customSheetView guid="{C520D7F7-BD71-4ED9-BD7D-7AD450B86C47}">
      <selection activeCell="G18" sqref="G18"/>
      <pageMargins left="0" right="0" top="0" bottom="0" header="0" footer="0"/>
    </customSheetView>
  </customSheetViews>
  <mergeCells count="1">
    <mergeCell ref="A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tabSelected="1" workbookViewId="0">
      <selection activeCell="M26" sqref="M26"/>
    </sheetView>
  </sheetViews>
  <sheetFormatPr defaultRowHeight="14.45"/>
  <cols>
    <col min="1" max="1" width="4.140625" customWidth="1"/>
  </cols>
  <sheetData>
    <row r="1" spans="1:10" ht="32.25" customHeight="1">
      <c r="A1" s="123" t="s">
        <v>2</v>
      </c>
      <c r="B1" s="123"/>
      <c r="C1" s="123"/>
      <c r="D1" s="123"/>
      <c r="E1" s="123"/>
      <c r="F1" s="123"/>
      <c r="G1" s="123"/>
      <c r="H1" s="123"/>
      <c r="I1" s="123"/>
      <c r="J1" s="123"/>
    </row>
    <row r="3" spans="1:10">
      <c r="A3" s="33" t="s">
        <v>3</v>
      </c>
    </row>
    <row r="4" spans="1:10" ht="17.25" customHeight="1"/>
    <row r="5" spans="1:10">
      <c r="A5" s="60" t="s">
        <v>4</v>
      </c>
      <c r="B5" s="60" t="s">
        <v>5</v>
      </c>
      <c r="C5" s="60"/>
      <c r="D5" s="60"/>
      <c r="E5" s="60"/>
      <c r="F5" s="60"/>
      <c r="G5" s="60"/>
      <c r="H5" s="60"/>
    </row>
    <row r="6" spans="1:10">
      <c r="A6" s="60" t="s">
        <v>6</v>
      </c>
      <c r="B6" s="60" t="s">
        <v>7</v>
      </c>
      <c r="C6" s="60"/>
      <c r="D6" s="60"/>
      <c r="E6" s="60"/>
      <c r="F6" s="60"/>
      <c r="G6" s="60"/>
      <c r="H6" s="60"/>
    </row>
    <row r="7" spans="1:10">
      <c r="A7" t="s">
        <v>8</v>
      </c>
      <c r="B7" t="s">
        <v>9</v>
      </c>
    </row>
    <row r="8" spans="1:10">
      <c r="A8" t="s">
        <v>10</v>
      </c>
      <c r="B8" t="s">
        <v>11</v>
      </c>
    </row>
    <row r="10" spans="1:10">
      <c r="A10" s="33" t="s">
        <v>12</v>
      </c>
    </row>
    <row r="12" spans="1:10" ht="169.5" customHeight="1">
      <c r="A12" s="121" t="s">
        <v>13</v>
      </c>
      <c r="B12" s="121"/>
      <c r="C12" s="121" t="s">
        <v>14</v>
      </c>
      <c r="D12" s="121"/>
      <c r="E12" s="121"/>
      <c r="F12" s="121"/>
      <c r="G12" s="121"/>
      <c r="H12" s="121"/>
      <c r="I12" s="121"/>
      <c r="J12" s="121"/>
    </row>
    <row r="13" spans="1:10" ht="112.5" customHeight="1">
      <c r="A13" s="121" t="s">
        <v>15</v>
      </c>
      <c r="B13" s="121"/>
      <c r="C13" s="121" t="s">
        <v>16</v>
      </c>
      <c r="D13" s="121"/>
      <c r="E13" s="121"/>
      <c r="F13" s="121"/>
      <c r="G13" s="121"/>
      <c r="H13" s="121"/>
      <c r="I13" s="121"/>
      <c r="J13" s="121"/>
    </row>
    <row r="14" spans="1:10" ht="62.25" customHeight="1">
      <c r="A14" s="121" t="s">
        <v>17</v>
      </c>
      <c r="B14" s="121"/>
      <c r="C14" s="122" t="s">
        <v>18</v>
      </c>
      <c r="D14" s="121"/>
      <c r="E14" s="121"/>
      <c r="F14" s="121"/>
      <c r="G14" s="121"/>
      <c r="H14" s="121"/>
      <c r="I14" s="121"/>
      <c r="J14" s="121"/>
    </row>
    <row r="15" spans="1:10" ht="33.75" customHeight="1">
      <c r="A15" s="125" t="s">
        <v>19</v>
      </c>
      <c r="B15" s="125"/>
      <c r="C15" s="121" t="s">
        <v>20</v>
      </c>
      <c r="D15" s="121"/>
      <c r="E15" s="121"/>
      <c r="F15" s="121"/>
      <c r="G15" s="121"/>
      <c r="H15" s="121"/>
      <c r="I15" s="121"/>
      <c r="J15" s="121"/>
    </row>
    <row r="16" spans="1:10" ht="136.5" customHeight="1">
      <c r="A16" s="121" t="s">
        <v>21</v>
      </c>
      <c r="B16" s="121"/>
      <c r="C16" s="121" t="s">
        <v>22</v>
      </c>
      <c r="D16" s="121"/>
      <c r="E16" s="121"/>
      <c r="F16" s="121"/>
      <c r="G16" s="121"/>
      <c r="H16" s="121"/>
      <c r="I16" s="121"/>
      <c r="J16" s="121"/>
    </row>
    <row r="18" spans="1:12">
      <c r="A18" s="33" t="s">
        <v>23</v>
      </c>
    </row>
    <row r="19" spans="1:12">
      <c r="A19" t="s">
        <v>24</v>
      </c>
    </row>
    <row r="20" spans="1:12">
      <c r="A20" t="s">
        <v>25</v>
      </c>
    </row>
    <row r="21" spans="1:12">
      <c r="A21" t="s">
        <v>26</v>
      </c>
    </row>
    <row r="22" spans="1:12">
      <c r="A22" t="s">
        <v>27</v>
      </c>
    </row>
    <row r="23" spans="1:12" ht="15">
      <c r="A23" s="166" t="s">
        <v>28</v>
      </c>
    </row>
    <row r="24" spans="1:12">
      <c r="A24" t="s">
        <v>29</v>
      </c>
    </row>
    <row r="25" spans="1:12" ht="45.75" customHeight="1">
      <c r="A25" s="129" t="s">
        <v>30</v>
      </c>
      <c r="B25" s="126"/>
      <c r="C25" s="126"/>
      <c r="D25" s="126"/>
      <c r="E25" s="126"/>
      <c r="F25" s="126"/>
      <c r="G25" s="126"/>
      <c r="H25" s="126"/>
      <c r="I25" s="126"/>
      <c r="J25" s="126"/>
      <c r="L25" s="119"/>
    </row>
    <row r="26" spans="1:12" ht="30.75" customHeight="1">
      <c r="A26" s="124" t="s">
        <v>31</v>
      </c>
      <c r="B26" s="124"/>
      <c r="C26" s="124"/>
      <c r="D26" s="124"/>
      <c r="E26" s="124"/>
      <c r="F26" s="124"/>
      <c r="G26" s="124"/>
      <c r="H26" s="124"/>
      <c r="I26" s="124"/>
      <c r="J26" s="124"/>
    </row>
    <row r="27" spans="1:12" ht="15"/>
    <row r="28" spans="1:12" ht="15"/>
    <row r="29" spans="1:12" ht="15"/>
    <row r="30" spans="1:12" ht="15"/>
  </sheetData>
  <customSheetViews>
    <customSheetView guid="{C520D7F7-BD71-4ED9-BD7D-7AD450B86C47}" topLeftCell="A6">
      <selection activeCell="C12" sqref="C12:J12"/>
      <pageMargins left="0" right="0" top="0" bottom="0" header="0" footer="0"/>
    </customSheetView>
  </customSheetViews>
  <mergeCells count="13">
    <mergeCell ref="A26:J26"/>
    <mergeCell ref="A15:B15"/>
    <mergeCell ref="C15:J15"/>
    <mergeCell ref="A16:B16"/>
    <mergeCell ref="C16:J16"/>
    <mergeCell ref="A25:J25"/>
    <mergeCell ref="A14:B14"/>
    <mergeCell ref="C14:J14"/>
    <mergeCell ref="A1:J1"/>
    <mergeCell ref="A12:B12"/>
    <mergeCell ref="C12:J12"/>
    <mergeCell ref="A13:B13"/>
    <mergeCell ref="C13:J13"/>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3"/>
  <sheetViews>
    <sheetView zoomScaleNormal="100" workbookViewId="0">
      <selection activeCell="AA9" sqref="AA9"/>
    </sheetView>
  </sheetViews>
  <sheetFormatPr defaultRowHeight="14.45"/>
  <cols>
    <col min="1" max="1" width="17.5703125" customWidth="1"/>
    <col min="2" max="2" width="12.140625" bestFit="1" customWidth="1"/>
    <col min="3" max="3" width="12.140625" customWidth="1"/>
    <col min="4" max="4" width="12" customWidth="1"/>
    <col min="5" max="5" width="9.85546875" customWidth="1"/>
    <col min="6" max="6" width="11.7109375" customWidth="1"/>
    <col min="7" max="7" width="10.140625" customWidth="1"/>
    <col min="8" max="8" width="12" customWidth="1"/>
    <col min="9" max="9" width="9.85546875" customWidth="1"/>
    <col min="10" max="10" width="9.7109375" customWidth="1"/>
    <col min="11" max="11" width="10.85546875" bestFit="1" customWidth="1"/>
    <col min="12" max="12" width="8.42578125" bestFit="1" customWidth="1"/>
    <col min="13" max="13" width="9.5703125" customWidth="1"/>
    <col min="14" max="14" width="10.140625" customWidth="1"/>
    <col min="15" max="15" width="9.42578125" customWidth="1"/>
    <col min="16" max="16" width="11.140625" customWidth="1"/>
    <col min="17" max="17" width="10.85546875" customWidth="1"/>
    <col min="18" max="18" width="10.42578125" customWidth="1"/>
    <col min="21" max="21" width="10.7109375" bestFit="1" customWidth="1"/>
    <col min="22" max="22" width="10.85546875" bestFit="1" customWidth="1"/>
    <col min="25" max="25" width="10.85546875" bestFit="1" customWidth="1"/>
  </cols>
  <sheetData>
    <row r="1" spans="1:22" ht="45" customHeight="1">
      <c r="A1" s="128" t="s">
        <v>32</v>
      </c>
      <c r="B1" s="129"/>
      <c r="C1" s="129"/>
      <c r="D1" s="129"/>
      <c r="E1" s="129"/>
      <c r="H1" s="130" t="s">
        <v>33</v>
      </c>
      <c r="I1" s="130"/>
      <c r="J1" s="130"/>
      <c r="K1" s="130"/>
      <c r="L1" s="130"/>
      <c r="M1" s="130"/>
      <c r="N1" s="130"/>
      <c r="O1" s="130"/>
      <c r="P1" s="130"/>
    </row>
    <row r="2" spans="1:22" ht="15" customHeight="1"/>
    <row r="3" spans="1:22" ht="72.599999999999994">
      <c r="A3" s="1" t="s">
        <v>34</v>
      </c>
      <c r="B3" s="1" t="s">
        <v>35</v>
      </c>
      <c r="C3" s="1" t="s">
        <v>36</v>
      </c>
      <c r="D3" s="1" t="s">
        <v>37</v>
      </c>
      <c r="E3" s="1" t="s">
        <v>38</v>
      </c>
      <c r="H3" s="10"/>
      <c r="I3" s="1">
        <v>2010</v>
      </c>
      <c r="J3" s="1">
        <v>2011</v>
      </c>
      <c r="K3" s="1">
        <v>2012</v>
      </c>
      <c r="L3" s="1">
        <v>2013</v>
      </c>
      <c r="M3" s="1">
        <v>2014</v>
      </c>
      <c r="N3" s="1">
        <v>2015</v>
      </c>
      <c r="O3" s="1">
        <v>2016</v>
      </c>
      <c r="P3" s="1">
        <v>2017</v>
      </c>
      <c r="Q3" s="1">
        <v>2018</v>
      </c>
      <c r="R3" s="1">
        <v>2019</v>
      </c>
      <c r="S3" s="1">
        <v>2020</v>
      </c>
      <c r="T3" s="1">
        <v>2021</v>
      </c>
      <c r="U3" s="1">
        <v>2022</v>
      </c>
      <c r="V3" s="1">
        <v>2023</v>
      </c>
    </row>
    <row r="4" spans="1:22">
      <c r="A4" s="2" t="s">
        <v>39</v>
      </c>
      <c r="B4" s="8">
        <v>6515</v>
      </c>
      <c r="C4" s="8">
        <v>280621612</v>
      </c>
      <c r="D4" s="9">
        <f>C4/C7</f>
        <v>0.46946623422821376</v>
      </c>
      <c r="E4" s="8">
        <f>C4/B4</f>
        <v>43073.156101304681</v>
      </c>
      <c r="H4" s="2" t="s">
        <v>39</v>
      </c>
      <c r="I4" s="11">
        <v>0.39</v>
      </c>
      <c r="J4" s="11">
        <v>0.45900000000000002</v>
      </c>
      <c r="K4" s="11">
        <v>0.45400000000000001</v>
      </c>
      <c r="L4" s="11">
        <v>0.46700000000000003</v>
      </c>
      <c r="M4" s="11">
        <v>0.34599999999999997</v>
      </c>
      <c r="N4" s="11">
        <v>0.29399999999999998</v>
      </c>
      <c r="O4" s="11">
        <v>0.20599999999999999</v>
      </c>
      <c r="P4" s="11">
        <v>0.31900000000000001</v>
      </c>
      <c r="Q4" s="11">
        <v>0.35299999999999998</v>
      </c>
      <c r="R4" s="11">
        <v>0.44800000000000001</v>
      </c>
      <c r="S4" s="11">
        <v>0.42299999999999999</v>
      </c>
      <c r="T4" s="11">
        <v>0.35499999999999998</v>
      </c>
      <c r="U4" s="11">
        <v>0.36199999999999999</v>
      </c>
      <c r="V4" s="11">
        <f>D4</f>
        <v>0.46946623422821376</v>
      </c>
    </row>
    <row r="5" spans="1:22">
      <c r="A5" s="2" t="s">
        <v>40</v>
      </c>
      <c r="B5" s="8">
        <v>30943</v>
      </c>
      <c r="C5" s="8">
        <v>144574844</v>
      </c>
      <c r="D5" s="9">
        <f>C5/C7</f>
        <v>0.24186664417283538</v>
      </c>
      <c r="E5" s="8">
        <f>C5/B5</f>
        <v>4672.295640371005</v>
      </c>
      <c r="H5" s="2" t="s">
        <v>40</v>
      </c>
      <c r="I5" s="11">
        <v>0.30199999999999999</v>
      </c>
      <c r="J5" s="11">
        <v>0.25</v>
      </c>
      <c r="K5" s="11">
        <v>0.27200000000000002</v>
      </c>
      <c r="L5" s="11">
        <v>0.29799999999999999</v>
      </c>
      <c r="M5" s="11">
        <v>0.20799999999999999</v>
      </c>
      <c r="N5" s="11">
        <v>0.20799999999999999</v>
      </c>
      <c r="O5" s="11">
        <v>0.23200000000000001</v>
      </c>
      <c r="P5" s="11">
        <v>0.247</v>
      </c>
      <c r="Q5" s="11">
        <v>0.28499999999999998</v>
      </c>
      <c r="R5" s="11">
        <v>0.21299999999999999</v>
      </c>
      <c r="S5" s="11">
        <v>0.27400000000000002</v>
      </c>
      <c r="T5" s="11">
        <v>0.27500000000000002</v>
      </c>
      <c r="U5" s="11">
        <v>0.29899999999999999</v>
      </c>
      <c r="V5" s="11">
        <f>D5</f>
        <v>0.24186664417283538</v>
      </c>
    </row>
    <row r="6" spans="1:22">
      <c r="A6" s="2" t="s">
        <v>41</v>
      </c>
      <c r="B6" s="8">
        <v>35156</v>
      </c>
      <c r="C6" s="8">
        <v>172549647</v>
      </c>
      <c r="D6" s="9">
        <f>C6/C7</f>
        <v>0.28866712159895086</v>
      </c>
      <c r="E6" s="8">
        <f>C6/B6</f>
        <v>4908.1137501422236</v>
      </c>
      <c r="F6" s="92"/>
      <c r="H6" s="2" t="s">
        <v>41</v>
      </c>
      <c r="I6" s="11">
        <v>0.308</v>
      </c>
      <c r="J6" s="11">
        <v>0.29099999999999998</v>
      </c>
      <c r="K6" s="11">
        <v>0.27400000000000002</v>
      </c>
      <c r="L6" s="11">
        <v>0.23499999999999999</v>
      </c>
      <c r="M6" s="11">
        <v>0.44700000000000001</v>
      </c>
      <c r="N6" s="11">
        <v>0.498</v>
      </c>
      <c r="O6" s="11">
        <v>0.56100000000000005</v>
      </c>
      <c r="P6" s="11">
        <v>0.434</v>
      </c>
      <c r="Q6" s="11">
        <v>0.36199999999999999</v>
      </c>
      <c r="R6" s="11">
        <v>0.34</v>
      </c>
      <c r="S6" s="11">
        <v>0.30299999999999999</v>
      </c>
      <c r="T6" s="11">
        <v>0.37</v>
      </c>
      <c r="U6" s="11">
        <v>0.34</v>
      </c>
      <c r="V6" s="11">
        <f>D6</f>
        <v>0.28866712159895086</v>
      </c>
    </row>
    <row r="7" spans="1:22" ht="144.94999999999999">
      <c r="A7" s="3" t="s">
        <v>42</v>
      </c>
      <c r="B7" s="4">
        <f>SUM(B4:B6)</f>
        <v>72614</v>
      </c>
      <c r="C7" s="4">
        <f>SUM(C4:C6)</f>
        <v>597746103</v>
      </c>
      <c r="D7" s="5">
        <f>SUM(D4:D6)</f>
        <v>1</v>
      </c>
      <c r="E7" s="4">
        <f>C7/B7</f>
        <v>8231.8299914617019</v>
      </c>
      <c r="H7" s="12" t="s">
        <v>43</v>
      </c>
      <c r="I7" s="13">
        <v>424.7</v>
      </c>
      <c r="J7" s="13">
        <v>464.7</v>
      </c>
      <c r="K7" s="13">
        <v>505.4</v>
      </c>
      <c r="L7" s="13">
        <v>517.70000000000005</v>
      </c>
      <c r="M7" s="13">
        <v>680.3</v>
      </c>
      <c r="N7" s="13">
        <v>802.7</v>
      </c>
      <c r="O7" s="14">
        <v>759.6</v>
      </c>
      <c r="P7" s="15">
        <v>646.4</v>
      </c>
      <c r="Q7" s="15">
        <v>640.5</v>
      </c>
      <c r="R7" s="15">
        <v>588.4</v>
      </c>
      <c r="S7" s="15">
        <v>419.1</v>
      </c>
      <c r="T7" s="15">
        <v>457.8</v>
      </c>
      <c r="U7" s="112">
        <v>547.70000000000005</v>
      </c>
      <c r="V7" s="112">
        <v>597.70000000000005</v>
      </c>
    </row>
    <row r="8" spans="1:22" ht="15" customHeight="1"/>
    <row r="9" spans="1:22" ht="30.75" customHeight="1">
      <c r="A9" s="130" t="s">
        <v>44</v>
      </c>
      <c r="B9" s="130"/>
      <c r="C9" s="130"/>
      <c r="D9" s="130"/>
      <c r="E9" s="130"/>
      <c r="F9" s="130"/>
      <c r="G9" s="130"/>
      <c r="H9" s="130"/>
      <c r="I9" s="130"/>
    </row>
    <row r="10" spans="1:22" ht="15" customHeight="1"/>
    <row r="11" spans="1:22" ht="43.5">
      <c r="A11" s="6" t="s">
        <v>45</v>
      </c>
      <c r="B11" s="1" t="s">
        <v>46</v>
      </c>
      <c r="C11" s="1" t="s">
        <v>37</v>
      </c>
      <c r="D11" s="1" t="s">
        <v>47</v>
      </c>
      <c r="E11" s="1" t="s">
        <v>37</v>
      </c>
      <c r="F11" s="1" t="s">
        <v>48</v>
      </c>
      <c r="G11" s="17" t="s">
        <v>37</v>
      </c>
      <c r="H11" s="20" t="s">
        <v>42</v>
      </c>
      <c r="I11" s="1" t="s">
        <v>37</v>
      </c>
    </row>
    <row r="12" spans="1:22">
      <c r="A12" s="2" t="s">
        <v>49</v>
      </c>
      <c r="B12" s="8">
        <v>100196408</v>
      </c>
      <c r="C12" s="9">
        <f>B12/B20</f>
        <v>0.35705164433308151</v>
      </c>
      <c r="D12" s="8">
        <v>31208161</v>
      </c>
      <c r="E12" s="9">
        <f>D12/D20</f>
        <v>0.21586162666030614</v>
      </c>
      <c r="F12" s="8">
        <v>54004954</v>
      </c>
      <c r="G12" s="18">
        <f>F12/F20</f>
        <v>0.31298211812626892</v>
      </c>
      <c r="H12" s="21">
        <f t="shared" ref="H12:H19" si="0">B12+D12+F12</f>
        <v>185409523</v>
      </c>
      <c r="I12" s="9">
        <f>H12/H20</f>
        <v>0.31018106528751388</v>
      </c>
      <c r="J12" s="39"/>
      <c r="K12" s="39"/>
      <c r="L12" s="92"/>
    </row>
    <row r="13" spans="1:22">
      <c r="A13" s="2" t="s">
        <v>50</v>
      </c>
      <c r="B13" s="8">
        <v>108979795</v>
      </c>
      <c r="C13" s="9">
        <f>B13/B20</f>
        <v>0.38835139682684167</v>
      </c>
      <c r="D13" s="8">
        <v>9067337</v>
      </c>
      <c r="E13" s="9">
        <f>D13/D20</f>
        <v>6.2717252525619188E-2</v>
      </c>
      <c r="F13" s="8">
        <v>26962996</v>
      </c>
      <c r="G13" s="18">
        <f>F13/F20</f>
        <v>0.15626224955418194</v>
      </c>
      <c r="H13" s="21">
        <f t="shared" si="0"/>
        <v>145010128</v>
      </c>
      <c r="I13" s="9">
        <f>H13/H20</f>
        <v>0.2425948530190585</v>
      </c>
      <c r="J13" s="39"/>
      <c r="K13" s="39"/>
      <c r="L13" s="92"/>
    </row>
    <row r="14" spans="1:22">
      <c r="A14" s="2" t="s">
        <v>51</v>
      </c>
      <c r="B14" s="8">
        <v>14966880</v>
      </c>
      <c r="C14" s="9">
        <f>B14/B20</f>
        <v>5.333473745422003E-2</v>
      </c>
      <c r="D14" s="8">
        <v>34390117</v>
      </c>
      <c r="E14" s="9">
        <f>D14/D20</f>
        <v>0.23787068378230447</v>
      </c>
      <c r="F14" s="8">
        <v>23879043</v>
      </c>
      <c r="G14" s="18">
        <f>F14/F20</f>
        <v>0.13838940510843237</v>
      </c>
      <c r="H14" s="21">
        <f t="shared" si="0"/>
        <v>73236040</v>
      </c>
      <c r="I14" s="9">
        <f>H14/H20</f>
        <v>0.12252031361214914</v>
      </c>
      <c r="J14" s="39"/>
      <c r="K14" s="39"/>
      <c r="L14" s="92"/>
    </row>
    <row r="15" spans="1:22" ht="29.1">
      <c r="A15" s="7" t="s">
        <v>52</v>
      </c>
      <c r="B15" s="8">
        <v>2615314</v>
      </c>
      <c r="C15" s="9">
        <f>B15/B20</f>
        <v>9.3197169717633872E-3</v>
      </c>
      <c r="D15" s="8">
        <v>12807267</v>
      </c>
      <c r="E15" s="9">
        <f>D15/D20</f>
        <v>8.8585722423466698E-2</v>
      </c>
      <c r="F15" s="8">
        <v>14965037</v>
      </c>
      <c r="G15" s="18">
        <f>F15/F20</f>
        <v>8.6728876356379908E-2</v>
      </c>
      <c r="H15" s="21">
        <f t="shared" si="0"/>
        <v>30387618</v>
      </c>
      <c r="I15" s="9">
        <f>H15/H20</f>
        <v>5.0836998932304207E-2</v>
      </c>
      <c r="J15" s="39"/>
      <c r="K15" s="39"/>
      <c r="L15" s="92"/>
    </row>
    <row r="16" spans="1:22" ht="29.1">
      <c r="A16" s="7" t="s">
        <v>53</v>
      </c>
      <c r="B16" s="8">
        <v>29565532</v>
      </c>
      <c r="C16" s="9">
        <f>B16/B20</f>
        <v>0.10535728801956992</v>
      </c>
      <c r="D16" s="8">
        <v>45350225</v>
      </c>
      <c r="E16" s="9">
        <f>D16/D20</f>
        <v>0.31367991654205069</v>
      </c>
      <c r="F16" s="8">
        <v>27629194</v>
      </c>
      <c r="G16" s="18">
        <f>F16/F20</f>
        <v>0.16012315574311201</v>
      </c>
      <c r="H16" s="21">
        <f t="shared" si="0"/>
        <v>102544951</v>
      </c>
      <c r="I16" s="9">
        <f>H16/H20</f>
        <v>0.17155268848319033</v>
      </c>
      <c r="J16" s="39"/>
      <c r="K16" s="39"/>
      <c r="L16" s="92"/>
    </row>
    <row r="17" spans="1:12">
      <c r="A17" s="2" t="s">
        <v>54</v>
      </c>
      <c r="B17" s="8">
        <v>119211</v>
      </c>
      <c r="C17" s="9">
        <f>B17/B20</f>
        <v>4.2481047397019444E-4</v>
      </c>
      <c r="D17" s="8">
        <v>3588047</v>
      </c>
      <c r="E17" s="9">
        <f>D17/D20</f>
        <v>2.4817920605883552E-2</v>
      </c>
      <c r="F17" s="8">
        <v>9252227</v>
      </c>
      <c r="G17" s="18">
        <f>F17/F20</f>
        <v>5.3620666056766839E-2</v>
      </c>
      <c r="H17" s="21">
        <f t="shared" si="0"/>
        <v>12959485</v>
      </c>
      <c r="I17" s="9">
        <f>H17/H20</f>
        <v>2.1680584674593856E-2</v>
      </c>
      <c r="K17" s="39"/>
      <c r="L17" s="92"/>
    </row>
    <row r="18" spans="1:12">
      <c r="A18" s="2" t="s">
        <v>55</v>
      </c>
      <c r="B18" s="8">
        <v>18066341</v>
      </c>
      <c r="C18" s="9">
        <f>B18/B20</f>
        <v>6.4379720689509826E-2</v>
      </c>
      <c r="D18" s="8">
        <v>3652335</v>
      </c>
      <c r="E18" s="9">
        <f>D18/D20</f>
        <v>2.5262589942687402E-2</v>
      </c>
      <c r="F18" s="8">
        <v>10496781</v>
      </c>
      <c r="G18" s="18">
        <f>F18/F20</f>
        <v>6.0833395967480594E-2</v>
      </c>
      <c r="H18" s="21">
        <f t="shared" si="0"/>
        <v>32215457</v>
      </c>
      <c r="I18" s="9">
        <f>H18/H20</f>
        <v>5.3894884196342474E-2</v>
      </c>
      <c r="J18" s="39"/>
      <c r="K18" s="39"/>
      <c r="L18" s="92"/>
    </row>
    <row r="19" spans="1:12">
      <c r="A19" s="2" t="s">
        <v>56</v>
      </c>
      <c r="B19" s="8">
        <v>6112131</v>
      </c>
      <c r="C19" s="9">
        <f>B19/B20</f>
        <v>2.1780685231043432E-2</v>
      </c>
      <c r="D19" s="8">
        <v>4511355</v>
      </c>
      <c r="E19" s="9">
        <f>D19/D20</f>
        <v>3.1204287517681846E-2</v>
      </c>
      <c r="F19" s="8">
        <v>5359415</v>
      </c>
      <c r="G19" s="18">
        <f>F19/F20</f>
        <v>3.1060133087377456E-2</v>
      </c>
      <c r="H19" s="21">
        <f t="shared" si="0"/>
        <v>15982901</v>
      </c>
      <c r="I19" s="9">
        <f>H19/H20</f>
        <v>2.6738611794847621E-2</v>
      </c>
      <c r="K19" s="39"/>
      <c r="L19" s="92"/>
    </row>
    <row r="20" spans="1:12">
      <c r="A20" s="3" t="s">
        <v>57</v>
      </c>
      <c r="B20" s="4">
        <f t="shared" ref="B20:G20" si="1">SUM(B12:B19)</f>
        <v>280621612</v>
      </c>
      <c r="C20" s="5">
        <f t="shared" si="1"/>
        <v>1</v>
      </c>
      <c r="D20" s="4">
        <f t="shared" si="1"/>
        <v>144574844</v>
      </c>
      <c r="E20" s="5">
        <f t="shared" si="1"/>
        <v>1</v>
      </c>
      <c r="F20" s="4">
        <f t="shared" si="1"/>
        <v>172549647</v>
      </c>
      <c r="G20" s="19">
        <f t="shared" si="1"/>
        <v>1</v>
      </c>
      <c r="H20" s="22">
        <f>SUM(H12:H19)</f>
        <v>597746103</v>
      </c>
      <c r="I20" s="16">
        <f>SUM(I12:I19)</f>
        <v>0.99999999999999989</v>
      </c>
      <c r="K20" s="39"/>
      <c r="L20" s="92"/>
    </row>
    <row r="22" spans="1:12" ht="30" customHeight="1">
      <c r="A22" s="127" t="s">
        <v>58</v>
      </c>
      <c r="B22" s="127"/>
      <c r="C22" s="127"/>
      <c r="D22" s="127"/>
      <c r="E22" s="127"/>
      <c r="F22" s="127"/>
      <c r="G22" s="127"/>
      <c r="H22" s="127"/>
      <c r="I22" s="127"/>
      <c r="J22" s="127"/>
      <c r="K22" s="127"/>
    </row>
    <row r="23" spans="1:12" ht="15" customHeight="1"/>
    <row r="24" spans="1:12" ht="43.5">
      <c r="A24" s="6" t="s">
        <v>45</v>
      </c>
      <c r="B24" s="1" t="s">
        <v>46</v>
      </c>
      <c r="C24" s="1" t="s">
        <v>37</v>
      </c>
      <c r="D24" s="1" t="s">
        <v>47</v>
      </c>
      <c r="E24" s="1" t="s">
        <v>37</v>
      </c>
      <c r="F24" s="1" t="s">
        <v>48</v>
      </c>
      <c r="G24" s="1" t="s">
        <v>37</v>
      </c>
      <c r="H24" s="1" t="s">
        <v>59</v>
      </c>
    </row>
    <row r="25" spans="1:12">
      <c r="A25" s="2" t="s">
        <v>49</v>
      </c>
      <c r="B25" s="8">
        <v>100196408</v>
      </c>
      <c r="C25" s="9">
        <f t="shared" ref="C25:C33" si="2">B25/H25</f>
        <v>0.54040594236359696</v>
      </c>
      <c r="D25" s="8">
        <v>31208161</v>
      </c>
      <c r="E25" s="9">
        <f t="shared" ref="E25:E33" si="3">D25/H25</f>
        <v>0.16832016228206359</v>
      </c>
      <c r="F25" s="8">
        <v>54004954</v>
      </c>
      <c r="G25" s="9">
        <f t="shared" ref="G25:G33" si="4">F25/H25</f>
        <v>0.29127389535433951</v>
      </c>
      <c r="H25" s="8">
        <f t="shared" ref="H25:H33" si="5">B25+D25+F25</f>
        <v>185409523</v>
      </c>
    </row>
    <row r="26" spans="1:12">
      <c r="A26" s="2" t="s">
        <v>50</v>
      </c>
      <c r="B26" s="8">
        <v>108979795</v>
      </c>
      <c r="C26" s="9">
        <f t="shared" si="2"/>
        <v>0.75153229986804782</v>
      </c>
      <c r="D26" s="8">
        <v>9067337</v>
      </c>
      <c r="E26" s="9">
        <f t="shared" si="3"/>
        <v>6.252899107847143E-2</v>
      </c>
      <c r="F26" s="8">
        <v>26962996</v>
      </c>
      <c r="G26" s="9">
        <f t="shared" si="4"/>
        <v>0.18593870905348073</v>
      </c>
      <c r="H26" s="8">
        <f t="shared" si="5"/>
        <v>145010128</v>
      </c>
    </row>
    <row r="27" spans="1:12">
      <c r="A27" s="2" t="s">
        <v>51</v>
      </c>
      <c r="B27" s="8">
        <v>14966880</v>
      </c>
      <c r="C27" s="9">
        <f t="shared" si="2"/>
        <v>0.20436495474086255</v>
      </c>
      <c r="D27" s="8">
        <v>34390117</v>
      </c>
      <c r="E27" s="9">
        <f t="shared" si="3"/>
        <v>0.46957914436662607</v>
      </c>
      <c r="F27" s="8">
        <v>23879043</v>
      </c>
      <c r="G27" s="9">
        <f t="shared" si="4"/>
        <v>0.32605590089251141</v>
      </c>
      <c r="H27" s="8">
        <f t="shared" si="5"/>
        <v>73236040</v>
      </c>
    </row>
    <row r="28" spans="1:12" ht="29.1">
      <c r="A28" s="7" t="s">
        <v>52</v>
      </c>
      <c r="B28" s="8">
        <v>2615314</v>
      </c>
      <c r="C28" s="9">
        <f t="shared" si="2"/>
        <v>8.606512033947511E-2</v>
      </c>
      <c r="D28" s="8">
        <v>12807267</v>
      </c>
      <c r="E28" s="9">
        <f t="shared" si="3"/>
        <v>0.4214633407593843</v>
      </c>
      <c r="F28" s="8">
        <v>14965037</v>
      </c>
      <c r="G28" s="9">
        <f t="shared" si="4"/>
        <v>0.49247153890114059</v>
      </c>
      <c r="H28" s="8">
        <f t="shared" si="5"/>
        <v>30387618</v>
      </c>
    </row>
    <row r="29" spans="1:12" ht="29.1">
      <c r="A29" s="7" t="s">
        <v>53</v>
      </c>
      <c r="B29" s="8">
        <v>29565532</v>
      </c>
      <c r="C29" s="9">
        <f t="shared" si="2"/>
        <v>0.28831777392921082</v>
      </c>
      <c r="D29" s="8">
        <v>45350225</v>
      </c>
      <c r="E29" s="9">
        <f t="shared" si="3"/>
        <v>0.44224727358834076</v>
      </c>
      <c r="F29" s="8">
        <v>27629194</v>
      </c>
      <c r="G29" s="9">
        <f t="shared" si="4"/>
        <v>0.26943495248244842</v>
      </c>
      <c r="H29" s="8">
        <f t="shared" si="5"/>
        <v>102544951</v>
      </c>
    </row>
    <row r="30" spans="1:12">
      <c r="A30" s="2" t="s">
        <v>54</v>
      </c>
      <c r="B30" s="8">
        <v>119211</v>
      </c>
      <c r="C30" s="9">
        <f t="shared" si="2"/>
        <v>9.19874516618523E-3</v>
      </c>
      <c r="D30" s="8">
        <v>3588047</v>
      </c>
      <c r="E30" s="9">
        <f t="shared" si="3"/>
        <v>0.2768664804195537</v>
      </c>
      <c r="F30" s="8">
        <v>9252227</v>
      </c>
      <c r="G30" s="9">
        <f t="shared" si="4"/>
        <v>0.71393477441426101</v>
      </c>
      <c r="H30" s="8">
        <f t="shared" si="5"/>
        <v>12959485</v>
      </c>
    </row>
    <row r="31" spans="1:12">
      <c r="A31" s="2" t="s">
        <v>55</v>
      </c>
      <c r="B31" s="8">
        <v>18066341</v>
      </c>
      <c r="C31" s="9">
        <f t="shared" si="2"/>
        <v>0.56079729056769234</v>
      </c>
      <c r="D31" s="8">
        <v>3652335</v>
      </c>
      <c r="E31" s="9">
        <f t="shared" si="3"/>
        <v>0.11337213065144473</v>
      </c>
      <c r="F31" s="8">
        <v>10496781</v>
      </c>
      <c r="G31" s="9">
        <f t="shared" si="4"/>
        <v>0.32583057878086286</v>
      </c>
      <c r="H31" s="8">
        <f t="shared" si="5"/>
        <v>32215457</v>
      </c>
    </row>
    <row r="32" spans="1:12">
      <c r="A32" s="2" t="s">
        <v>56</v>
      </c>
      <c r="B32" s="8">
        <v>6112131</v>
      </c>
      <c r="C32" s="9">
        <f t="shared" si="2"/>
        <v>0.38241687163050064</v>
      </c>
      <c r="D32" s="8">
        <v>4511355</v>
      </c>
      <c r="E32" s="9">
        <f t="shared" si="3"/>
        <v>0.28226133666222419</v>
      </c>
      <c r="F32" s="8">
        <v>5359415</v>
      </c>
      <c r="G32" s="9">
        <f t="shared" si="4"/>
        <v>0.33532179170727516</v>
      </c>
      <c r="H32" s="8">
        <f t="shared" si="5"/>
        <v>15982901</v>
      </c>
    </row>
    <row r="33" spans="1:22">
      <c r="A33" s="3" t="s">
        <v>57</v>
      </c>
      <c r="B33" s="4">
        <f>SUM(B25:B32)</f>
        <v>280621612</v>
      </c>
      <c r="C33" s="5">
        <f t="shared" si="2"/>
        <v>0.46946623422821376</v>
      </c>
      <c r="D33" s="4">
        <f>SUM(D25:D32)</f>
        <v>144574844</v>
      </c>
      <c r="E33" s="5">
        <f t="shared" si="3"/>
        <v>0.24186664417283538</v>
      </c>
      <c r="F33" s="4">
        <f>SUM(F25:F32)</f>
        <v>172549647</v>
      </c>
      <c r="G33" s="5">
        <f t="shared" si="4"/>
        <v>0.28866712159895086</v>
      </c>
      <c r="H33" s="4">
        <f t="shared" si="5"/>
        <v>597746103</v>
      </c>
    </row>
    <row r="35" spans="1:22">
      <c r="A35" s="33" t="s">
        <v>60</v>
      </c>
    </row>
    <row r="37" spans="1:22">
      <c r="A37" s="23"/>
      <c r="B37" s="24"/>
      <c r="C37" s="25"/>
      <c r="D37" s="26">
        <v>2010</v>
      </c>
      <c r="E37" s="1">
        <v>2011</v>
      </c>
      <c r="F37" s="1">
        <v>2012</v>
      </c>
      <c r="G37" s="1">
        <v>2013</v>
      </c>
      <c r="H37" s="1">
        <v>2014</v>
      </c>
      <c r="I37" s="1">
        <v>2015</v>
      </c>
      <c r="J37" s="1">
        <v>2016</v>
      </c>
      <c r="K37" s="1">
        <v>2017</v>
      </c>
      <c r="L37" s="1">
        <v>2018</v>
      </c>
      <c r="M37" s="1">
        <v>2019</v>
      </c>
      <c r="N37" s="1">
        <v>2020</v>
      </c>
      <c r="O37" s="1">
        <v>2021</v>
      </c>
      <c r="P37" s="1">
        <v>2022</v>
      </c>
      <c r="Q37" s="1">
        <v>2023</v>
      </c>
    </row>
    <row r="38" spans="1:22">
      <c r="A38" s="132" t="s">
        <v>61</v>
      </c>
      <c r="B38" s="133"/>
      <c r="C38" s="134"/>
      <c r="D38" s="27">
        <v>165.6</v>
      </c>
      <c r="E38" s="28">
        <v>213.3</v>
      </c>
      <c r="F38" s="28">
        <v>229.7</v>
      </c>
      <c r="G38" s="28">
        <v>241.8</v>
      </c>
      <c r="H38" s="28">
        <v>235.2</v>
      </c>
      <c r="I38" s="28">
        <v>235.9</v>
      </c>
      <c r="J38" s="2">
        <v>156.80000000000001</v>
      </c>
      <c r="K38" s="2">
        <v>206.1</v>
      </c>
      <c r="L38" s="2">
        <v>225.8</v>
      </c>
      <c r="M38" s="2">
        <v>263.3</v>
      </c>
      <c r="N38" s="2">
        <v>177.2</v>
      </c>
      <c r="O38" s="2">
        <v>162.4</v>
      </c>
      <c r="P38" s="28">
        <v>198</v>
      </c>
      <c r="Q38" s="113">
        <v>280.60000000000002</v>
      </c>
      <c r="R38" s="110"/>
    </row>
    <row r="39" spans="1:22">
      <c r="A39" s="132" t="s">
        <v>62</v>
      </c>
      <c r="B39" s="133"/>
      <c r="C39" s="134"/>
      <c r="D39" s="27">
        <v>128.30000000000001</v>
      </c>
      <c r="E39" s="28">
        <v>116</v>
      </c>
      <c r="F39" s="28">
        <v>137.4</v>
      </c>
      <c r="G39" s="28">
        <v>154.1</v>
      </c>
      <c r="H39" s="28">
        <v>141.30000000000001</v>
      </c>
      <c r="I39" s="28">
        <v>167.2</v>
      </c>
      <c r="J39" s="2">
        <v>176.2</v>
      </c>
      <c r="K39" s="2">
        <v>159.69999999999999</v>
      </c>
      <c r="L39" s="2">
        <v>182.5</v>
      </c>
      <c r="M39" s="2">
        <v>125.1</v>
      </c>
      <c r="N39" s="28">
        <v>115</v>
      </c>
      <c r="O39" s="2">
        <v>125.8</v>
      </c>
      <c r="P39" s="2">
        <v>163.6</v>
      </c>
      <c r="Q39" s="107">
        <v>144.6</v>
      </c>
    </row>
    <row r="40" spans="1:22">
      <c r="A40" s="132" t="s">
        <v>63</v>
      </c>
      <c r="B40" s="133"/>
      <c r="C40" s="134"/>
      <c r="D40" s="28">
        <v>130.80000000000001</v>
      </c>
      <c r="E40" s="28">
        <v>135.4</v>
      </c>
      <c r="F40" s="28">
        <v>138.30000000000001</v>
      </c>
      <c r="G40" s="28">
        <v>121.8</v>
      </c>
      <c r="H40" s="28">
        <v>303.8</v>
      </c>
      <c r="I40" s="28">
        <v>399.5</v>
      </c>
      <c r="J40" s="2">
        <v>426.5</v>
      </c>
      <c r="K40" s="2">
        <v>280.60000000000002</v>
      </c>
      <c r="L40" s="2">
        <v>232.1</v>
      </c>
      <c r="M40" s="2">
        <v>199.8</v>
      </c>
      <c r="N40" s="2">
        <v>126.9</v>
      </c>
      <c r="O40" s="2">
        <v>169.6</v>
      </c>
      <c r="P40" s="118">
        <v>186</v>
      </c>
      <c r="Q40" s="117">
        <v>172.5</v>
      </c>
      <c r="V40" s="34"/>
    </row>
    <row r="41" spans="1:22">
      <c r="P41" s="110"/>
      <c r="Q41" s="114"/>
      <c r="R41" s="60"/>
      <c r="V41" s="34"/>
    </row>
    <row r="42" spans="1:22">
      <c r="A42" s="33" t="s">
        <v>64</v>
      </c>
      <c r="P42" s="39"/>
      <c r="Q42" s="34"/>
      <c r="R42" s="34"/>
      <c r="V42" s="34"/>
    </row>
    <row r="43" spans="1:22">
      <c r="P43" s="39"/>
      <c r="Q43" s="34"/>
      <c r="R43" s="34"/>
      <c r="V43" s="34"/>
    </row>
    <row r="44" spans="1:22">
      <c r="A44" s="31"/>
      <c r="B44" s="32"/>
      <c r="C44" s="26">
        <v>2011</v>
      </c>
      <c r="D44" s="1">
        <v>2012</v>
      </c>
      <c r="E44" s="1">
        <v>2013</v>
      </c>
      <c r="F44" s="1">
        <v>2014</v>
      </c>
      <c r="G44" s="17">
        <v>2015</v>
      </c>
      <c r="H44" s="1">
        <v>2016</v>
      </c>
      <c r="I44" s="1">
        <v>2017</v>
      </c>
      <c r="J44" s="1">
        <v>2018</v>
      </c>
      <c r="K44" s="1">
        <v>2019</v>
      </c>
      <c r="L44" s="1">
        <v>2020</v>
      </c>
      <c r="M44" s="1">
        <v>2021</v>
      </c>
      <c r="N44" s="1">
        <v>2022</v>
      </c>
      <c r="O44" s="1">
        <v>2023</v>
      </c>
      <c r="P44" s="39"/>
      <c r="Q44" s="115"/>
      <c r="R44" s="34"/>
      <c r="V44" s="34"/>
    </row>
    <row r="45" spans="1:22">
      <c r="A45" s="131" t="s">
        <v>39</v>
      </c>
      <c r="B45" s="131"/>
      <c r="C45" s="11">
        <v>0.28799999999999998</v>
      </c>
      <c r="D45" s="11">
        <v>7.6999999999999999E-2</v>
      </c>
      <c r="E45" s="11">
        <v>5.2999999999999999E-2</v>
      </c>
      <c r="F45" s="11">
        <v>-2.7E-2</v>
      </c>
      <c r="G45" s="11">
        <v>2.8999999999999998E-3</v>
      </c>
      <c r="H45" s="11">
        <v>-0.33500000000000002</v>
      </c>
      <c r="I45" s="11">
        <v>0.314</v>
      </c>
      <c r="J45" s="11">
        <v>9.5000000000000001E-2</v>
      </c>
      <c r="K45" s="11">
        <v>0.16600000000000001</v>
      </c>
      <c r="L45" s="11">
        <v>-0.32700000000000001</v>
      </c>
      <c r="M45" s="11">
        <v>-8.3000000000000004E-2</v>
      </c>
      <c r="N45" s="11">
        <v>0.219</v>
      </c>
      <c r="O45" s="11">
        <v>0.41699999999999998</v>
      </c>
      <c r="Q45" s="60"/>
      <c r="R45" s="60"/>
    </row>
    <row r="46" spans="1:22">
      <c r="A46" s="135" t="s">
        <v>40</v>
      </c>
      <c r="B46" s="135"/>
      <c r="C46" s="11">
        <v>-9.7000000000000003E-2</v>
      </c>
      <c r="D46" s="11">
        <v>0.185</v>
      </c>
      <c r="E46" s="11">
        <v>0.121</v>
      </c>
      <c r="F46" s="11">
        <v>-8.3000000000000004E-2</v>
      </c>
      <c r="G46" s="11">
        <v>0.183</v>
      </c>
      <c r="H46" s="11">
        <v>5.3999999999999999E-2</v>
      </c>
      <c r="I46" s="11">
        <v>-9.2999999999999999E-2</v>
      </c>
      <c r="J46" s="11">
        <v>0.14199999999999999</v>
      </c>
      <c r="K46" s="11">
        <v>-0.314</v>
      </c>
      <c r="L46" s="11">
        <v>-8.1000000000000003E-2</v>
      </c>
      <c r="M46" s="11">
        <v>9.4E-2</v>
      </c>
      <c r="N46" s="11">
        <v>0.30099999999999999</v>
      </c>
      <c r="O46" s="11">
        <v>-0.11600000000000001</v>
      </c>
      <c r="Q46" s="116"/>
      <c r="R46" s="34"/>
    </row>
    <row r="47" spans="1:22">
      <c r="A47" s="135" t="s">
        <v>41</v>
      </c>
      <c r="B47" s="135"/>
      <c r="C47" s="11">
        <v>3.5999999999999997E-2</v>
      </c>
      <c r="D47" s="11">
        <v>2.1000000000000001E-2</v>
      </c>
      <c r="E47" s="11">
        <v>-0.11899999999999999</v>
      </c>
      <c r="F47" s="11">
        <v>1.494</v>
      </c>
      <c r="G47" s="11">
        <v>0.315</v>
      </c>
      <c r="H47" s="11">
        <v>6.8000000000000005E-2</v>
      </c>
      <c r="I47" s="11">
        <v>-0.34200000000000003</v>
      </c>
      <c r="J47" s="11">
        <v>-0.17199999999999999</v>
      </c>
      <c r="K47" s="11">
        <v>-0.13900000000000001</v>
      </c>
      <c r="L47" s="11">
        <v>-0.36399999999999999</v>
      </c>
      <c r="M47" s="11">
        <v>0.33600000000000002</v>
      </c>
      <c r="N47" s="11">
        <v>9.7000000000000003E-2</v>
      </c>
      <c r="O47" s="11">
        <v>-7.1999999999999995E-2</v>
      </c>
      <c r="Q47" s="116"/>
      <c r="R47" s="34"/>
    </row>
    <row r="48" spans="1:22">
      <c r="Q48" s="116"/>
      <c r="R48" s="34"/>
    </row>
    <row r="52" spans="1:25">
      <c r="A52" s="35" t="s">
        <v>65</v>
      </c>
    </row>
    <row r="54" spans="1:25">
      <c r="A54" s="31"/>
      <c r="B54" s="36"/>
      <c r="C54" s="36"/>
      <c r="D54" s="32"/>
      <c r="E54" s="26">
        <v>2010</v>
      </c>
      <c r="F54" s="1">
        <v>2011</v>
      </c>
      <c r="G54" s="1">
        <v>2012</v>
      </c>
      <c r="H54" s="1">
        <v>2013</v>
      </c>
      <c r="I54" s="1">
        <v>2014</v>
      </c>
      <c r="J54" s="1">
        <v>2015</v>
      </c>
      <c r="K54" s="38">
        <v>2016</v>
      </c>
      <c r="L54" s="38">
        <v>2017</v>
      </c>
      <c r="M54" s="38">
        <v>2018</v>
      </c>
      <c r="N54" s="38">
        <v>2019</v>
      </c>
      <c r="O54" s="38">
        <v>2020</v>
      </c>
      <c r="P54" s="38">
        <v>2021</v>
      </c>
      <c r="Q54" s="38">
        <v>2022</v>
      </c>
      <c r="R54" s="38">
        <v>2023</v>
      </c>
      <c r="Y54" s="39"/>
    </row>
    <row r="55" spans="1:25">
      <c r="A55" s="131" t="s">
        <v>66</v>
      </c>
      <c r="B55" s="131"/>
      <c r="C55" s="131"/>
      <c r="D55" s="131"/>
      <c r="E55" s="28">
        <v>165.6</v>
      </c>
      <c r="F55" s="28">
        <v>213.3</v>
      </c>
      <c r="G55" s="28">
        <v>229.7</v>
      </c>
      <c r="H55" s="28">
        <v>241.8</v>
      </c>
      <c r="I55" s="28">
        <v>235.2</v>
      </c>
      <c r="J55" s="28">
        <v>235.9</v>
      </c>
      <c r="K55" s="2">
        <v>156.80000000000001</v>
      </c>
      <c r="L55" s="2">
        <v>206.1</v>
      </c>
      <c r="M55" s="28">
        <v>225.8</v>
      </c>
      <c r="N55" s="2">
        <v>263.3</v>
      </c>
      <c r="O55" s="2">
        <v>177.2</v>
      </c>
      <c r="P55" s="2">
        <v>162.4</v>
      </c>
      <c r="Q55" s="28">
        <v>198</v>
      </c>
      <c r="R55" s="28">
        <v>280.60000000000002</v>
      </c>
    </row>
    <row r="56" spans="1:25">
      <c r="A56" s="135" t="s">
        <v>67</v>
      </c>
      <c r="B56" s="135"/>
      <c r="C56" s="135"/>
      <c r="D56" s="135"/>
      <c r="E56" s="28">
        <v>128.30000000000001</v>
      </c>
      <c r="F56" s="28">
        <v>116</v>
      </c>
      <c r="G56" s="28">
        <v>137.4</v>
      </c>
      <c r="H56" s="28">
        <v>154.1</v>
      </c>
      <c r="I56" s="28">
        <v>151.4</v>
      </c>
      <c r="J56" s="28">
        <v>167.2</v>
      </c>
      <c r="K56" s="2">
        <v>176.3</v>
      </c>
      <c r="L56" s="2">
        <v>159.69999999999999</v>
      </c>
      <c r="M56" s="28">
        <v>182.5</v>
      </c>
      <c r="N56" s="2">
        <v>125.1</v>
      </c>
      <c r="O56" s="2">
        <v>115</v>
      </c>
      <c r="P56" s="2">
        <v>125.8</v>
      </c>
      <c r="Q56" s="2">
        <v>163.6</v>
      </c>
      <c r="R56" s="2">
        <v>144.6</v>
      </c>
    </row>
    <row r="57" spans="1:25">
      <c r="A57" s="135" t="s">
        <v>68</v>
      </c>
      <c r="B57" s="135"/>
      <c r="C57" s="135"/>
      <c r="D57" s="135"/>
      <c r="E57" s="28">
        <v>130.80000000000001</v>
      </c>
      <c r="F57" s="28">
        <v>135.4</v>
      </c>
      <c r="G57" s="28">
        <v>138.30000000000001</v>
      </c>
      <c r="H57" s="28">
        <v>121.8</v>
      </c>
      <c r="I57" s="28">
        <v>303.8</v>
      </c>
      <c r="J57" s="28">
        <v>399.5</v>
      </c>
      <c r="K57" s="2">
        <v>426.5</v>
      </c>
      <c r="L57" s="2">
        <v>280.60000000000002</v>
      </c>
      <c r="M57" s="28">
        <v>232.1</v>
      </c>
      <c r="N57" s="2">
        <v>199.8</v>
      </c>
      <c r="O57" s="2">
        <v>126.9</v>
      </c>
      <c r="P57" s="2">
        <v>169.6</v>
      </c>
      <c r="Q57" s="28">
        <v>186</v>
      </c>
      <c r="R57" s="28">
        <v>172.5</v>
      </c>
    </row>
    <row r="58" spans="1:25">
      <c r="A58" s="135" t="s">
        <v>69</v>
      </c>
      <c r="B58" s="135"/>
      <c r="C58" s="135"/>
      <c r="D58" s="135"/>
      <c r="E58" s="37">
        <v>93386</v>
      </c>
      <c r="F58" s="37">
        <v>92613</v>
      </c>
      <c r="G58" s="37">
        <v>41408</v>
      </c>
      <c r="H58" s="37">
        <v>43826</v>
      </c>
      <c r="I58" s="37">
        <v>44360</v>
      </c>
      <c r="J58" s="37">
        <v>46955</v>
      </c>
      <c r="K58" s="37">
        <v>27756</v>
      </c>
      <c r="L58" s="37">
        <v>33764</v>
      </c>
      <c r="M58" s="37">
        <v>43346</v>
      </c>
      <c r="N58" s="37">
        <v>48004</v>
      </c>
      <c r="O58" s="37">
        <v>29278</v>
      </c>
      <c r="P58" s="96">
        <v>23908</v>
      </c>
      <c r="Q58" s="96">
        <v>30326</v>
      </c>
      <c r="R58" s="96">
        <f>E4</f>
        <v>43073.156101304681</v>
      </c>
    </row>
    <row r="59" spans="1:25">
      <c r="A59" s="135" t="s">
        <v>70</v>
      </c>
      <c r="B59" s="135"/>
      <c r="C59" s="135"/>
      <c r="D59" s="135"/>
      <c r="E59" s="37">
        <v>3443</v>
      </c>
      <c r="F59" s="37">
        <v>4130</v>
      </c>
      <c r="G59" s="37">
        <v>3681</v>
      </c>
      <c r="H59" s="37">
        <v>4292</v>
      </c>
      <c r="I59" s="37">
        <v>3725</v>
      </c>
      <c r="J59" s="37">
        <v>2320</v>
      </c>
      <c r="K59" s="37">
        <v>2611</v>
      </c>
      <c r="L59" s="37">
        <v>2220</v>
      </c>
      <c r="M59" s="37">
        <v>2514</v>
      </c>
      <c r="N59" s="37">
        <v>1908</v>
      </c>
      <c r="O59" s="37">
        <v>3017</v>
      </c>
      <c r="P59" s="37">
        <v>3611</v>
      </c>
      <c r="Q59" s="37">
        <v>4315</v>
      </c>
      <c r="R59" s="37">
        <f>E5</f>
        <v>4672.295640371005</v>
      </c>
    </row>
    <row r="60" spans="1:25">
      <c r="A60" s="135" t="s">
        <v>71</v>
      </c>
      <c r="B60" s="135"/>
      <c r="C60" s="135"/>
      <c r="D60" s="135"/>
      <c r="E60" s="37">
        <v>5926</v>
      </c>
      <c r="F60" s="37">
        <v>7341</v>
      </c>
      <c r="G60" s="37">
        <v>4429</v>
      </c>
      <c r="H60" s="37">
        <v>4337</v>
      </c>
      <c r="I60" s="37">
        <v>10238</v>
      </c>
      <c r="J60" s="37">
        <v>6206</v>
      </c>
      <c r="K60" s="37">
        <v>6664</v>
      </c>
      <c r="L60" s="37">
        <v>4290</v>
      </c>
      <c r="M60" s="37">
        <v>3436</v>
      </c>
      <c r="N60" s="37">
        <v>2927</v>
      </c>
      <c r="O60" s="37">
        <v>3592</v>
      </c>
      <c r="P60" s="37">
        <v>4795</v>
      </c>
      <c r="Q60" s="37">
        <v>5718</v>
      </c>
      <c r="R60" s="37">
        <f>E6</f>
        <v>4908.1137501422236</v>
      </c>
    </row>
    <row r="63" spans="1:25">
      <c r="P63" s="34"/>
    </row>
  </sheetData>
  <customSheetViews>
    <customSheetView guid="{C520D7F7-BD71-4ED9-BD7D-7AD450B86C47}" topLeftCell="A22">
      <selection activeCell="K8" sqref="K8"/>
      <pageMargins left="0" right="0" top="0" bottom="0" header="0" footer="0"/>
      <pageSetup paperSize="9" orientation="portrait" r:id="rId1"/>
    </customSheetView>
  </customSheetViews>
  <mergeCells count="16">
    <mergeCell ref="A58:D58"/>
    <mergeCell ref="A59:D59"/>
    <mergeCell ref="A60:D60"/>
    <mergeCell ref="A46:B46"/>
    <mergeCell ref="A47:B47"/>
    <mergeCell ref="A55:D55"/>
    <mergeCell ref="A56:D56"/>
    <mergeCell ref="A57:D57"/>
    <mergeCell ref="A22:K22"/>
    <mergeCell ref="A1:E1"/>
    <mergeCell ref="H1:P1"/>
    <mergeCell ref="A9:I9"/>
    <mergeCell ref="A45:B45"/>
    <mergeCell ref="A40:C40"/>
    <mergeCell ref="A39:C39"/>
    <mergeCell ref="A38:C38"/>
  </mergeCells>
  <phoneticPr fontId="4" type="noConversion"/>
  <conditionalFormatting sqref="B12:B19">
    <cfRule type="top10" dxfId="5" priority="13" percent="1" rank="10"/>
  </conditionalFormatting>
  <conditionalFormatting sqref="C25:C32">
    <cfRule type="top10" dxfId="4" priority="8" percent="1" rank="10"/>
  </conditionalFormatting>
  <conditionalFormatting sqref="D12:D19">
    <cfRule type="top10" dxfId="3" priority="12" percent="1" rank="10"/>
  </conditionalFormatting>
  <conditionalFormatting sqref="E25:E32">
    <cfRule type="top10" dxfId="2" priority="9" percent="1" rank="10"/>
  </conditionalFormatting>
  <conditionalFormatting sqref="F12:F19">
    <cfRule type="top10" dxfId="1" priority="11" percent="1" rank="10"/>
  </conditionalFormatting>
  <conditionalFormatting sqref="G25:G32">
    <cfRule type="top10" dxfId="0" priority="10" percent="1" rank="10"/>
  </conditionalFormatting>
  <conditionalFormatting sqref="I4:Q6">
    <cfRule type="iconSet" priority="7">
      <iconSet iconSet="3Arrows">
        <cfvo type="percent" val="0"/>
        <cfvo type="percent" val="33"/>
        <cfvo type="percent" val="67"/>
      </iconSet>
    </cfRule>
  </conditionalFormatting>
  <conditionalFormatting sqref="R4:R6">
    <cfRule type="iconSet" priority="6">
      <iconSet iconSet="3Arrows">
        <cfvo type="percent" val="0"/>
        <cfvo type="percent" val="33"/>
        <cfvo type="percent" val="67"/>
      </iconSet>
    </cfRule>
  </conditionalFormatting>
  <conditionalFormatting sqref="S4:S6">
    <cfRule type="iconSet" priority="3">
      <iconSet iconSet="3Arrows">
        <cfvo type="percent" val="0"/>
        <cfvo type="percent" val="33"/>
        <cfvo type="percent" val="67"/>
      </iconSet>
    </cfRule>
  </conditionalFormatting>
  <conditionalFormatting sqref="T4:T6">
    <cfRule type="iconSet" priority="16">
      <iconSet iconSet="3Arrows">
        <cfvo type="percent" val="0"/>
        <cfvo type="percent" val="33"/>
        <cfvo type="percent" val="67"/>
      </iconSet>
    </cfRule>
  </conditionalFormatting>
  <conditionalFormatting sqref="T5:T6">
    <cfRule type="iconSet" priority="14">
      <iconSet iconSet="3Arrows">
        <cfvo type="percent" val="0"/>
        <cfvo type="percent" val="33"/>
        <cfvo type="percent" val="67"/>
      </iconSet>
    </cfRule>
  </conditionalFormatting>
  <conditionalFormatting sqref="U5:U6">
    <cfRule type="iconSet" priority="1">
      <iconSet iconSet="3Arrows">
        <cfvo type="percent" val="0"/>
        <cfvo type="percent" val="33"/>
        <cfvo type="percent" val="67"/>
      </iconSet>
    </cfRule>
  </conditionalFormatting>
  <conditionalFormatting sqref="U4:V6">
    <cfRule type="iconSet" priority="2">
      <iconSet iconSet="3Arrows">
        <cfvo type="percent" val="0"/>
        <cfvo type="percent" val="33"/>
        <cfvo type="percent" val="67"/>
      </iconSet>
    </cfRule>
  </conditionalFormatting>
  <pageMargins left="0.7" right="0.7" top="0.75" bottom="0.75" header="0.3" footer="0.3"/>
  <pageSetup paperSize="9" scale="2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9"/>
  <sheetViews>
    <sheetView zoomScaleNormal="100" workbookViewId="0">
      <selection activeCell="X52" sqref="X52"/>
    </sheetView>
  </sheetViews>
  <sheetFormatPr defaultRowHeight="14.45"/>
  <cols>
    <col min="2" max="2" width="12.5703125" customWidth="1"/>
    <col min="3" max="3" width="9.85546875" customWidth="1"/>
    <col min="4" max="4" width="13.140625" customWidth="1"/>
    <col min="5" max="5" width="12.28515625" customWidth="1"/>
    <col min="6" max="6" width="12.28515625" bestFit="1" customWidth="1"/>
    <col min="7" max="7" width="14.85546875" bestFit="1" customWidth="1"/>
    <col min="8" max="8" width="12.5703125" customWidth="1"/>
    <col min="9" max="9" width="13.140625" customWidth="1"/>
    <col min="10" max="10" width="12.7109375" customWidth="1"/>
    <col min="11" max="11" width="12.28515625" bestFit="1" customWidth="1"/>
    <col min="12" max="12" width="12" bestFit="1" customWidth="1"/>
    <col min="13" max="14" width="12.5703125" customWidth="1"/>
    <col min="15" max="15" width="11.7109375" customWidth="1"/>
    <col min="16" max="16" width="12.7109375" customWidth="1"/>
    <col min="17" max="17" width="13.140625" customWidth="1"/>
    <col min="18" max="18" width="11.85546875" customWidth="1"/>
    <col min="19" max="19" width="12.7109375" customWidth="1"/>
    <col min="20" max="20" width="12.85546875" customWidth="1"/>
    <col min="21" max="21" width="12.42578125" customWidth="1"/>
    <col min="22" max="22" width="14" bestFit="1" customWidth="1"/>
    <col min="23" max="23" width="13.140625" bestFit="1" customWidth="1"/>
    <col min="25" max="25" width="15.5703125" customWidth="1"/>
    <col min="26" max="26" width="12.5703125" customWidth="1"/>
    <col min="27" max="27" width="12.42578125" customWidth="1"/>
    <col min="28" max="28" width="9.7109375" customWidth="1"/>
    <col min="31" max="31" width="13.42578125" customWidth="1"/>
    <col min="33" max="33" width="10" customWidth="1"/>
  </cols>
  <sheetData>
    <row r="1" spans="1:34">
      <c r="A1" s="35" t="s">
        <v>7</v>
      </c>
    </row>
    <row r="3" spans="1:34" ht="44.25" customHeight="1">
      <c r="A3" s="142" t="s">
        <v>72</v>
      </c>
      <c r="B3" s="143" t="s">
        <v>73</v>
      </c>
      <c r="C3" s="143"/>
      <c r="D3" s="143"/>
      <c r="E3" s="143" t="s">
        <v>74</v>
      </c>
      <c r="F3" s="143"/>
      <c r="G3" s="143"/>
      <c r="H3" s="160" t="s">
        <v>75</v>
      </c>
      <c r="I3" s="160"/>
      <c r="J3" s="160"/>
      <c r="K3" s="143" t="s">
        <v>76</v>
      </c>
      <c r="L3" s="143"/>
      <c r="M3" s="159"/>
      <c r="N3" s="143" t="s">
        <v>77</v>
      </c>
      <c r="O3" s="143"/>
      <c r="P3" s="159"/>
      <c r="Q3" s="143" t="s">
        <v>78</v>
      </c>
      <c r="R3" s="143"/>
      <c r="S3" s="159"/>
      <c r="T3" s="143" t="s">
        <v>79</v>
      </c>
      <c r="U3" s="143"/>
      <c r="V3" s="159"/>
      <c r="W3" s="161" t="s">
        <v>80</v>
      </c>
      <c r="X3" s="142"/>
      <c r="Y3" s="142"/>
      <c r="Z3" s="151" t="s">
        <v>81</v>
      </c>
    </row>
    <row r="4" spans="1:34" ht="76.5">
      <c r="A4" s="142"/>
      <c r="B4" s="40" t="s">
        <v>82</v>
      </c>
      <c r="C4" s="40" t="s">
        <v>83</v>
      </c>
      <c r="D4" s="40" t="s">
        <v>84</v>
      </c>
      <c r="E4" s="40" t="s">
        <v>82</v>
      </c>
      <c r="F4" s="40" t="s">
        <v>83</v>
      </c>
      <c r="G4" s="40" t="s">
        <v>84</v>
      </c>
      <c r="H4" s="40" t="s">
        <v>82</v>
      </c>
      <c r="I4" s="40" t="s">
        <v>83</v>
      </c>
      <c r="J4" s="40" t="s">
        <v>84</v>
      </c>
      <c r="K4" s="40" t="s">
        <v>82</v>
      </c>
      <c r="L4" s="40" t="s">
        <v>83</v>
      </c>
      <c r="M4" s="41" t="s">
        <v>84</v>
      </c>
      <c r="N4" s="40" t="s">
        <v>82</v>
      </c>
      <c r="O4" s="40" t="s">
        <v>83</v>
      </c>
      <c r="P4" s="41" t="s">
        <v>84</v>
      </c>
      <c r="Q4" s="40" t="s">
        <v>82</v>
      </c>
      <c r="R4" s="40" t="s">
        <v>83</v>
      </c>
      <c r="S4" s="41" t="s">
        <v>84</v>
      </c>
      <c r="T4" s="40" t="s">
        <v>82</v>
      </c>
      <c r="U4" s="40" t="s">
        <v>83</v>
      </c>
      <c r="V4" s="41" t="s">
        <v>84</v>
      </c>
      <c r="W4" s="42" t="s">
        <v>82</v>
      </c>
      <c r="X4" s="40" t="s">
        <v>83</v>
      </c>
      <c r="Y4" s="40" t="s">
        <v>84</v>
      </c>
      <c r="Z4" s="152"/>
      <c r="AD4" s="58"/>
      <c r="AE4" s="42" t="s">
        <v>85</v>
      </c>
      <c r="AF4" s="40" t="s">
        <v>83</v>
      </c>
      <c r="AG4" s="40" t="s">
        <v>36</v>
      </c>
      <c r="AH4" s="40" t="s">
        <v>86</v>
      </c>
    </row>
    <row r="5" spans="1:34">
      <c r="A5" s="2">
        <v>2012</v>
      </c>
      <c r="B5" s="84">
        <v>0</v>
      </c>
      <c r="C5" s="2">
        <v>52</v>
      </c>
      <c r="D5" s="37">
        <v>18927041</v>
      </c>
      <c r="E5" s="84">
        <v>0</v>
      </c>
      <c r="F5" s="2">
        <v>2</v>
      </c>
      <c r="G5" s="37">
        <v>261096977</v>
      </c>
      <c r="H5" s="84">
        <v>0</v>
      </c>
      <c r="I5" s="2">
        <v>9</v>
      </c>
      <c r="J5" s="37">
        <v>996010</v>
      </c>
      <c r="K5" s="84">
        <v>0</v>
      </c>
      <c r="L5" s="2">
        <v>8</v>
      </c>
      <c r="M5" s="43">
        <v>26892277</v>
      </c>
      <c r="N5" s="8">
        <v>0</v>
      </c>
      <c r="O5" s="8">
        <v>0</v>
      </c>
      <c r="P5" s="8">
        <v>0</v>
      </c>
      <c r="Q5" s="8">
        <v>0</v>
      </c>
      <c r="R5" s="8">
        <v>0</v>
      </c>
      <c r="S5" s="91">
        <v>0</v>
      </c>
      <c r="T5" s="2">
        <v>0</v>
      </c>
      <c r="U5" s="2">
        <v>0</v>
      </c>
      <c r="V5" s="56">
        <v>0</v>
      </c>
      <c r="W5" s="30">
        <v>0</v>
      </c>
      <c r="X5" s="2">
        <f t="shared" ref="X5:Y9" si="0">C5+F5+I5+L5</f>
        <v>71</v>
      </c>
      <c r="Y5" s="37">
        <f t="shared" si="0"/>
        <v>307912305</v>
      </c>
      <c r="Z5" s="37">
        <f t="shared" ref="Z5:Z11" si="1">Y5/X5</f>
        <v>4336793.0281690145</v>
      </c>
      <c r="AD5" s="2">
        <v>2012</v>
      </c>
      <c r="AE5" s="57">
        <v>0</v>
      </c>
      <c r="AF5" s="2">
        <v>71</v>
      </c>
      <c r="AG5" s="55">
        <v>307.912305</v>
      </c>
      <c r="AH5" s="55">
        <v>4.3367930281690139</v>
      </c>
    </row>
    <row r="6" spans="1:34">
      <c r="A6" s="2">
        <v>2013</v>
      </c>
      <c r="B6" s="84">
        <v>0</v>
      </c>
      <c r="C6" s="2">
        <v>61</v>
      </c>
      <c r="D6" s="37">
        <v>21098554</v>
      </c>
      <c r="E6" s="84">
        <v>0</v>
      </c>
      <c r="F6" s="2">
        <v>0</v>
      </c>
      <c r="G6" s="37">
        <v>0</v>
      </c>
      <c r="H6" s="84">
        <v>0</v>
      </c>
      <c r="I6" s="2">
        <v>8</v>
      </c>
      <c r="J6" s="37">
        <v>1411781</v>
      </c>
      <c r="K6" s="84">
        <v>0</v>
      </c>
      <c r="L6" s="2">
        <v>12</v>
      </c>
      <c r="M6" s="43">
        <v>27501354</v>
      </c>
      <c r="N6" s="8">
        <v>0</v>
      </c>
      <c r="O6" s="8">
        <v>0</v>
      </c>
      <c r="P6" s="8">
        <v>0</v>
      </c>
      <c r="Q6" s="8">
        <v>0</v>
      </c>
      <c r="R6" s="8">
        <v>0</v>
      </c>
      <c r="S6" s="91">
        <v>0</v>
      </c>
      <c r="T6" s="2">
        <v>0</v>
      </c>
      <c r="U6" s="2">
        <v>0</v>
      </c>
      <c r="V6" s="56">
        <v>0</v>
      </c>
      <c r="W6" s="30">
        <v>0</v>
      </c>
      <c r="X6" s="2">
        <f t="shared" si="0"/>
        <v>81</v>
      </c>
      <c r="Y6" s="37">
        <f t="shared" si="0"/>
        <v>50011689</v>
      </c>
      <c r="Z6" s="37">
        <f t="shared" si="1"/>
        <v>617428.25925925921</v>
      </c>
      <c r="AD6" s="2">
        <v>2013</v>
      </c>
      <c r="AE6" s="57">
        <v>0</v>
      </c>
      <c r="AF6" s="2">
        <v>81</v>
      </c>
      <c r="AG6" s="55">
        <v>50.011688999999997</v>
      </c>
      <c r="AH6" s="55">
        <v>0.61742825925925926</v>
      </c>
    </row>
    <row r="7" spans="1:34">
      <c r="A7" s="2">
        <v>2014</v>
      </c>
      <c r="B7" s="2">
        <v>19</v>
      </c>
      <c r="C7" s="2">
        <v>107</v>
      </c>
      <c r="D7" s="37">
        <v>59729802</v>
      </c>
      <c r="E7" s="2">
        <v>3</v>
      </c>
      <c r="F7" s="2">
        <v>6</v>
      </c>
      <c r="G7" s="37">
        <v>164507312</v>
      </c>
      <c r="H7" s="84">
        <v>17</v>
      </c>
      <c r="I7" s="2">
        <v>41</v>
      </c>
      <c r="J7" s="37">
        <v>5321663</v>
      </c>
      <c r="K7" s="2">
        <v>2</v>
      </c>
      <c r="L7" s="2">
        <v>10</v>
      </c>
      <c r="M7" s="43">
        <v>38944180</v>
      </c>
      <c r="N7" s="8">
        <v>0</v>
      </c>
      <c r="O7" s="8">
        <v>0</v>
      </c>
      <c r="P7" s="8">
        <v>0</v>
      </c>
      <c r="Q7" s="8">
        <v>0</v>
      </c>
      <c r="R7" s="8">
        <v>0</v>
      </c>
      <c r="S7" s="91">
        <v>0</v>
      </c>
      <c r="T7" s="2">
        <v>0</v>
      </c>
      <c r="U7" s="2">
        <v>0</v>
      </c>
      <c r="V7" s="56">
        <v>0</v>
      </c>
      <c r="W7" s="30">
        <v>41</v>
      </c>
      <c r="X7" s="2">
        <f t="shared" si="0"/>
        <v>164</v>
      </c>
      <c r="Y7" s="37">
        <f t="shared" si="0"/>
        <v>268502957</v>
      </c>
      <c r="Z7" s="37">
        <f t="shared" si="1"/>
        <v>1637213.1524390243</v>
      </c>
      <c r="AD7" s="2">
        <v>2014</v>
      </c>
      <c r="AE7" s="57">
        <v>41</v>
      </c>
      <c r="AF7" s="2">
        <v>164</v>
      </c>
      <c r="AG7" s="55">
        <v>268.50295699999998</v>
      </c>
      <c r="AH7" s="55">
        <v>1.6372131524390243</v>
      </c>
    </row>
    <row r="8" spans="1:34">
      <c r="A8" s="2">
        <v>2015</v>
      </c>
      <c r="B8" s="2">
        <v>29</v>
      </c>
      <c r="C8" s="2">
        <v>114</v>
      </c>
      <c r="D8" s="37">
        <v>53923521</v>
      </c>
      <c r="E8" s="2">
        <v>1</v>
      </c>
      <c r="F8" s="2">
        <v>1</v>
      </c>
      <c r="G8" s="37">
        <v>46471239</v>
      </c>
      <c r="H8" s="2">
        <v>11</v>
      </c>
      <c r="I8" s="2">
        <v>65</v>
      </c>
      <c r="J8" s="37">
        <v>2416917</v>
      </c>
      <c r="K8" s="2">
        <v>2</v>
      </c>
      <c r="L8" s="2">
        <v>8</v>
      </c>
      <c r="M8" s="43">
        <v>23704458</v>
      </c>
      <c r="N8" s="8">
        <v>0</v>
      </c>
      <c r="O8" s="8">
        <v>0</v>
      </c>
      <c r="P8" s="8">
        <v>0</v>
      </c>
      <c r="Q8" s="8">
        <v>0</v>
      </c>
      <c r="R8" s="8">
        <v>0</v>
      </c>
      <c r="S8" s="91">
        <v>0</v>
      </c>
      <c r="T8" s="2">
        <v>0</v>
      </c>
      <c r="U8" s="2">
        <v>0</v>
      </c>
      <c r="V8" s="56">
        <v>0</v>
      </c>
      <c r="W8" s="30">
        <f>B8+E8+H8+K8</f>
        <v>43</v>
      </c>
      <c r="X8" s="2">
        <f t="shared" si="0"/>
        <v>188</v>
      </c>
      <c r="Y8" s="37">
        <f t="shared" si="0"/>
        <v>126516135</v>
      </c>
      <c r="Z8" s="37">
        <f t="shared" si="1"/>
        <v>672958.16489361704</v>
      </c>
      <c r="AD8" s="2">
        <v>2015</v>
      </c>
      <c r="AE8" s="57">
        <v>43</v>
      </c>
      <c r="AF8" s="2">
        <v>188</v>
      </c>
      <c r="AG8" s="55">
        <v>126.51613500000001</v>
      </c>
      <c r="AH8" s="55">
        <v>0.67295816489361704</v>
      </c>
    </row>
    <row r="9" spans="1:34">
      <c r="A9" s="2">
        <v>2016</v>
      </c>
      <c r="B9" s="2">
        <v>29</v>
      </c>
      <c r="C9" s="2">
        <v>110</v>
      </c>
      <c r="D9" s="37">
        <v>52163751</v>
      </c>
      <c r="E9" s="2">
        <v>1</v>
      </c>
      <c r="F9" s="2">
        <v>1</v>
      </c>
      <c r="G9" s="37">
        <v>45392495</v>
      </c>
      <c r="H9" s="2">
        <v>17</v>
      </c>
      <c r="I9" s="2">
        <v>66</v>
      </c>
      <c r="J9" s="37">
        <v>2555464</v>
      </c>
      <c r="K9" s="2">
        <v>1</v>
      </c>
      <c r="L9" s="2">
        <v>69</v>
      </c>
      <c r="M9" s="43">
        <v>21267963</v>
      </c>
      <c r="N9" s="8">
        <v>0</v>
      </c>
      <c r="O9" s="8">
        <v>0</v>
      </c>
      <c r="P9" s="8">
        <v>0</v>
      </c>
      <c r="Q9" s="8">
        <v>0</v>
      </c>
      <c r="R9" s="8">
        <v>0</v>
      </c>
      <c r="S9" s="91">
        <v>0</v>
      </c>
      <c r="T9" s="2">
        <v>0</v>
      </c>
      <c r="U9" s="2">
        <v>0</v>
      </c>
      <c r="V9" s="56">
        <v>0</v>
      </c>
      <c r="W9" s="30">
        <v>48</v>
      </c>
      <c r="X9" s="2">
        <f t="shared" si="0"/>
        <v>246</v>
      </c>
      <c r="Y9" s="37">
        <f t="shared" si="0"/>
        <v>121379673</v>
      </c>
      <c r="Z9" s="37">
        <f t="shared" si="1"/>
        <v>493413.30487804877</v>
      </c>
      <c r="AD9" s="56">
        <v>2016</v>
      </c>
      <c r="AE9" s="30">
        <v>48</v>
      </c>
      <c r="AF9" s="2">
        <v>246</v>
      </c>
      <c r="AG9" s="55">
        <v>121.4</v>
      </c>
      <c r="AH9" s="55">
        <v>0.49349593495934962</v>
      </c>
    </row>
    <row r="10" spans="1:34">
      <c r="A10" s="2">
        <v>2017</v>
      </c>
      <c r="B10" s="2">
        <v>30</v>
      </c>
      <c r="C10" s="2">
        <v>158</v>
      </c>
      <c r="D10" s="37">
        <v>54899247</v>
      </c>
      <c r="E10" s="2">
        <v>1</v>
      </c>
      <c r="F10" s="2">
        <v>1</v>
      </c>
      <c r="G10" s="37">
        <v>41211453</v>
      </c>
      <c r="H10" s="2">
        <v>16</v>
      </c>
      <c r="I10" s="2">
        <v>97</v>
      </c>
      <c r="J10" s="37">
        <v>2177695</v>
      </c>
      <c r="K10" s="2">
        <v>1</v>
      </c>
      <c r="L10" s="2">
        <v>86</v>
      </c>
      <c r="M10" s="43">
        <v>16661117</v>
      </c>
      <c r="N10" s="8">
        <v>1</v>
      </c>
      <c r="O10" s="8">
        <v>2</v>
      </c>
      <c r="P10" s="8">
        <v>135000000</v>
      </c>
      <c r="Q10" s="8">
        <v>1</v>
      </c>
      <c r="R10" s="8">
        <v>8</v>
      </c>
      <c r="S10" s="91">
        <v>64474526</v>
      </c>
      <c r="T10" s="2">
        <v>0</v>
      </c>
      <c r="U10" s="2">
        <v>0</v>
      </c>
      <c r="V10" s="56">
        <v>0</v>
      </c>
      <c r="W10" s="44">
        <f t="shared" ref="W10:Y12" si="2">B10+E10+H10+K10+N10+Q10</f>
        <v>50</v>
      </c>
      <c r="X10" s="37">
        <f t="shared" si="2"/>
        <v>352</v>
      </c>
      <c r="Y10" s="37">
        <f t="shared" si="2"/>
        <v>314424038</v>
      </c>
      <c r="Z10" s="37">
        <f t="shared" si="1"/>
        <v>893250.10795454541</v>
      </c>
      <c r="AD10" s="56">
        <v>2017</v>
      </c>
      <c r="AE10" s="30">
        <v>50</v>
      </c>
      <c r="AF10" s="2">
        <v>352</v>
      </c>
      <c r="AG10" s="55">
        <v>314.424038</v>
      </c>
      <c r="AH10" s="28">
        <v>0.8932501079545454</v>
      </c>
    </row>
    <row r="11" spans="1:34">
      <c r="A11" s="2">
        <v>2018</v>
      </c>
      <c r="B11" s="2">
        <v>29</v>
      </c>
      <c r="C11" s="2">
        <v>165</v>
      </c>
      <c r="D11" s="37">
        <v>141720457</v>
      </c>
      <c r="E11" s="2">
        <v>1</v>
      </c>
      <c r="F11" s="2">
        <v>1</v>
      </c>
      <c r="G11" s="37">
        <v>33698823</v>
      </c>
      <c r="H11" s="2">
        <v>15</v>
      </c>
      <c r="I11" s="2">
        <v>147</v>
      </c>
      <c r="J11" s="37">
        <v>4270428</v>
      </c>
      <c r="K11" s="2">
        <v>1</v>
      </c>
      <c r="L11" s="2">
        <v>117</v>
      </c>
      <c r="M11" s="43">
        <v>26197188</v>
      </c>
      <c r="N11" s="37">
        <v>1</v>
      </c>
      <c r="O11" s="37">
        <v>1</v>
      </c>
      <c r="P11" s="37">
        <v>1200</v>
      </c>
      <c r="Q11" s="37">
        <v>1</v>
      </c>
      <c r="R11" s="37">
        <v>1</v>
      </c>
      <c r="S11" s="43">
        <v>4940688</v>
      </c>
      <c r="T11" s="2">
        <v>0</v>
      </c>
      <c r="U11" s="2">
        <v>0</v>
      </c>
      <c r="V11" s="56">
        <v>0</v>
      </c>
      <c r="W11" s="44">
        <f t="shared" si="2"/>
        <v>48</v>
      </c>
      <c r="X11" s="37">
        <f t="shared" si="2"/>
        <v>432</v>
      </c>
      <c r="Y11" s="37">
        <f t="shared" si="2"/>
        <v>210828784</v>
      </c>
      <c r="Z11" s="37">
        <f t="shared" si="1"/>
        <v>488029.59259259258</v>
      </c>
      <c r="AD11" s="56">
        <v>2018</v>
      </c>
      <c r="AE11" s="30">
        <v>48</v>
      </c>
      <c r="AF11" s="2">
        <v>432</v>
      </c>
      <c r="AG11" s="55">
        <v>210.8</v>
      </c>
      <c r="AH11" s="55">
        <v>0.5</v>
      </c>
    </row>
    <row r="12" spans="1:34">
      <c r="A12" s="2">
        <v>2019</v>
      </c>
      <c r="B12" s="2">
        <v>35</v>
      </c>
      <c r="C12" s="2">
        <v>141</v>
      </c>
      <c r="D12" s="37">
        <v>76974618</v>
      </c>
      <c r="E12" s="2">
        <v>1</v>
      </c>
      <c r="F12" s="2">
        <v>1</v>
      </c>
      <c r="G12" s="37">
        <v>37578581</v>
      </c>
      <c r="H12" s="2">
        <v>19</v>
      </c>
      <c r="I12" s="2">
        <v>121</v>
      </c>
      <c r="J12" s="37">
        <v>187900702</v>
      </c>
      <c r="K12" s="2">
        <v>1</v>
      </c>
      <c r="L12" s="2">
        <v>68</v>
      </c>
      <c r="M12" s="37">
        <v>4243692</v>
      </c>
      <c r="N12" s="2">
        <v>1</v>
      </c>
      <c r="O12" s="2">
        <v>4</v>
      </c>
      <c r="P12" s="37">
        <v>19927</v>
      </c>
      <c r="Q12" s="2">
        <v>0</v>
      </c>
      <c r="R12" s="2">
        <v>0</v>
      </c>
      <c r="S12" s="29">
        <v>0</v>
      </c>
      <c r="T12" s="2">
        <v>0</v>
      </c>
      <c r="U12" s="2">
        <v>0</v>
      </c>
      <c r="V12" s="56">
        <v>0</v>
      </c>
      <c r="W12" s="30">
        <f t="shared" si="2"/>
        <v>57</v>
      </c>
      <c r="X12" s="2">
        <f t="shared" si="2"/>
        <v>335</v>
      </c>
      <c r="Y12" s="37">
        <f t="shared" si="2"/>
        <v>306717520</v>
      </c>
      <c r="Z12" s="37">
        <f>Y12/X12</f>
        <v>915574.68656716414</v>
      </c>
      <c r="AD12" s="56">
        <v>2019</v>
      </c>
      <c r="AE12" s="30">
        <v>57</v>
      </c>
      <c r="AF12" s="2">
        <v>335</v>
      </c>
      <c r="AG12" s="55">
        <v>306.7</v>
      </c>
      <c r="AH12" s="55">
        <v>0.9</v>
      </c>
    </row>
    <row r="13" spans="1:34">
      <c r="A13" s="2">
        <v>2020</v>
      </c>
      <c r="B13" s="2">
        <v>33</v>
      </c>
      <c r="C13" s="2">
        <v>124</v>
      </c>
      <c r="D13" s="37">
        <v>183121890</v>
      </c>
      <c r="E13" s="37">
        <v>3</v>
      </c>
      <c r="F13" s="37">
        <v>6</v>
      </c>
      <c r="G13" s="37">
        <v>487198225</v>
      </c>
      <c r="H13" s="37">
        <v>16</v>
      </c>
      <c r="I13" s="37">
        <v>154</v>
      </c>
      <c r="J13" s="37">
        <v>2633571</v>
      </c>
      <c r="K13" s="37">
        <v>2</v>
      </c>
      <c r="L13" s="37">
        <v>50</v>
      </c>
      <c r="M13" s="37">
        <v>10100025</v>
      </c>
      <c r="N13" s="37">
        <v>2</v>
      </c>
      <c r="O13" s="37">
        <v>2</v>
      </c>
      <c r="P13" s="37">
        <v>90656</v>
      </c>
      <c r="Q13" s="37">
        <v>2</v>
      </c>
      <c r="R13" s="37">
        <v>6</v>
      </c>
      <c r="S13" s="43">
        <v>14402720</v>
      </c>
      <c r="T13" s="37">
        <v>1</v>
      </c>
      <c r="U13" s="37">
        <v>1</v>
      </c>
      <c r="V13" s="53">
        <v>30000</v>
      </c>
      <c r="W13" s="30">
        <f t="shared" ref="W13:Y14" si="3">B13+E13+H13+K13+N13+Q13+T13</f>
        <v>59</v>
      </c>
      <c r="X13" s="2">
        <f t="shared" si="3"/>
        <v>343</v>
      </c>
      <c r="Y13" s="37">
        <f t="shared" si="3"/>
        <v>697577087</v>
      </c>
      <c r="Z13" s="37">
        <f>Y13/X13</f>
        <v>2033752.4402332362</v>
      </c>
      <c r="AD13" s="56">
        <v>2020</v>
      </c>
      <c r="AE13" s="90">
        <v>59</v>
      </c>
      <c r="AF13" s="2">
        <v>343</v>
      </c>
      <c r="AG13" s="2">
        <v>697.5</v>
      </c>
      <c r="AH13" s="28">
        <v>2</v>
      </c>
    </row>
    <row r="14" spans="1:34">
      <c r="A14" s="2">
        <v>2021</v>
      </c>
      <c r="B14" s="2">
        <v>30</v>
      </c>
      <c r="C14" s="2">
        <v>117</v>
      </c>
      <c r="D14" s="37">
        <v>79543956</v>
      </c>
      <c r="E14" s="37">
        <v>2</v>
      </c>
      <c r="F14" s="37">
        <v>3</v>
      </c>
      <c r="G14" s="37">
        <v>75445000</v>
      </c>
      <c r="H14" s="37">
        <v>19</v>
      </c>
      <c r="I14" s="37">
        <v>237</v>
      </c>
      <c r="J14" s="37">
        <v>7655059</v>
      </c>
      <c r="K14" s="37">
        <v>1</v>
      </c>
      <c r="L14" s="37">
        <v>79</v>
      </c>
      <c r="M14" s="37">
        <v>15539065</v>
      </c>
      <c r="N14" s="37">
        <v>2</v>
      </c>
      <c r="O14" s="37">
        <v>2</v>
      </c>
      <c r="P14" s="37">
        <v>52858</v>
      </c>
      <c r="Q14" s="37">
        <v>2</v>
      </c>
      <c r="R14" s="37">
        <v>7</v>
      </c>
      <c r="S14" s="37">
        <v>25702091</v>
      </c>
      <c r="T14" s="37">
        <v>0</v>
      </c>
      <c r="U14" s="37">
        <v>0</v>
      </c>
      <c r="V14" s="37">
        <v>0</v>
      </c>
      <c r="W14" s="37">
        <f t="shared" si="3"/>
        <v>56</v>
      </c>
      <c r="X14" s="37">
        <f t="shared" si="3"/>
        <v>445</v>
      </c>
      <c r="Y14" s="37">
        <f t="shared" si="3"/>
        <v>203938029</v>
      </c>
      <c r="Z14" s="37">
        <f>Y14/X14</f>
        <v>458287.70561797754</v>
      </c>
      <c r="AD14" s="56">
        <v>2021</v>
      </c>
      <c r="AE14" s="64">
        <v>56</v>
      </c>
      <c r="AF14" s="2">
        <v>445</v>
      </c>
      <c r="AG14" s="2">
        <v>203.9</v>
      </c>
      <c r="AH14" s="2">
        <v>0.5</v>
      </c>
    </row>
    <row r="15" spans="1:34">
      <c r="A15" s="2">
        <v>2022</v>
      </c>
      <c r="B15" s="2">
        <v>36</v>
      </c>
      <c r="C15" s="2">
        <v>248</v>
      </c>
      <c r="D15" s="37">
        <v>525329135</v>
      </c>
      <c r="E15" s="37">
        <v>3</v>
      </c>
      <c r="F15" s="37">
        <v>15</v>
      </c>
      <c r="G15" s="37">
        <v>580391671</v>
      </c>
      <c r="H15" s="37">
        <v>17</v>
      </c>
      <c r="I15" s="37">
        <v>43</v>
      </c>
      <c r="J15" s="37">
        <v>450888745</v>
      </c>
      <c r="K15" s="37">
        <v>1</v>
      </c>
      <c r="L15" s="37">
        <v>41</v>
      </c>
      <c r="M15" s="37">
        <v>23166720</v>
      </c>
      <c r="N15" s="37">
        <v>2</v>
      </c>
      <c r="O15" s="37">
        <v>2</v>
      </c>
      <c r="P15" s="37">
        <v>134876</v>
      </c>
      <c r="Q15" s="37">
        <v>1</v>
      </c>
      <c r="R15" s="37">
        <v>1</v>
      </c>
      <c r="S15" s="37">
        <v>3648</v>
      </c>
      <c r="T15" s="37">
        <v>1</v>
      </c>
      <c r="U15" s="37">
        <v>1</v>
      </c>
      <c r="V15" s="37">
        <v>8500000</v>
      </c>
      <c r="W15" s="37">
        <f t="shared" ref="W15" si="4">B15+E15+H15+K15+N15+Q15+T15</f>
        <v>61</v>
      </c>
      <c r="X15" s="37">
        <f t="shared" ref="X15" si="5">C15+F15+I15+L15+O15+R15+U15</f>
        <v>351</v>
      </c>
      <c r="Y15" s="37">
        <f t="shared" ref="Y15" si="6">D15+G15+J15+M15+P15+S15+V15</f>
        <v>1588414795</v>
      </c>
      <c r="Z15" s="37">
        <f>Y15/X15</f>
        <v>4525398.2763532763</v>
      </c>
      <c r="AD15" s="56">
        <v>2022</v>
      </c>
      <c r="AE15" s="64">
        <v>61</v>
      </c>
      <c r="AF15" s="2">
        <v>351</v>
      </c>
      <c r="AG15" s="2">
        <v>1588.4</v>
      </c>
      <c r="AH15" s="2">
        <v>4.5</v>
      </c>
    </row>
    <row r="16" spans="1:34">
      <c r="A16" s="2">
        <v>2023</v>
      </c>
      <c r="B16" s="2">
        <v>36</v>
      </c>
      <c r="C16" s="2">
        <v>223</v>
      </c>
      <c r="D16" s="37">
        <v>153591464</v>
      </c>
      <c r="E16" s="37">
        <v>4</v>
      </c>
      <c r="F16" s="37">
        <v>15</v>
      </c>
      <c r="G16" s="37">
        <v>669898159</v>
      </c>
      <c r="H16" s="37">
        <v>17</v>
      </c>
      <c r="I16" s="37">
        <v>58</v>
      </c>
      <c r="J16" s="37">
        <v>12664805</v>
      </c>
      <c r="K16" s="37">
        <v>1</v>
      </c>
      <c r="L16" s="37">
        <v>33</v>
      </c>
      <c r="M16" s="37">
        <v>10770055</v>
      </c>
      <c r="N16" s="37">
        <v>2</v>
      </c>
      <c r="O16" s="37">
        <v>5</v>
      </c>
      <c r="P16" s="37">
        <v>4471217</v>
      </c>
      <c r="Q16" s="37">
        <v>2</v>
      </c>
      <c r="R16" s="37">
        <v>3</v>
      </c>
      <c r="S16" s="37">
        <v>11247979</v>
      </c>
      <c r="T16" s="37">
        <v>0</v>
      </c>
      <c r="U16" s="37">
        <v>0</v>
      </c>
      <c r="V16" s="2">
        <v>0</v>
      </c>
      <c r="W16" s="2">
        <v>62</v>
      </c>
      <c r="X16" s="2">
        <v>337</v>
      </c>
      <c r="Y16" s="37">
        <v>862643679</v>
      </c>
      <c r="Z16" s="37">
        <f>Y16/X16</f>
        <v>2559773.528189911</v>
      </c>
      <c r="AD16" s="2">
        <v>2023</v>
      </c>
      <c r="AE16" s="2">
        <v>62</v>
      </c>
      <c r="AF16" s="2">
        <v>337</v>
      </c>
      <c r="AG16" s="2">
        <v>862.6</v>
      </c>
      <c r="AH16" s="2">
        <v>2.6</v>
      </c>
    </row>
    <row r="17" spans="1:25">
      <c r="D17" s="111"/>
      <c r="E17" s="39"/>
      <c r="F17" s="39"/>
      <c r="G17" s="92"/>
      <c r="H17" s="39"/>
      <c r="I17" s="39"/>
      <c r="J17" s="92"/>
      <c r="K17" s="39"/>
      <c r="L17" s="39"/>
      <c r="M17" s="92"/>
      <c r="N17" s="39"/>
      <c r="O17" s="39"/>
      <c r="P17" s="89"/>
      <c r="Q17" s="39"/>
      <c r="R17" s="39"/>
      <c r="S17" s="92"/>
      <c r="T17" s="39"/>
      <c r="U17" s="39"/>
      <c r="V17" s="92"/>
    </row>
    <row r="18" spans="1:25">
      <c r="A18" s="35" t="s">
        <v>87</v>
      </c>
      <c r="H18" s="98"/>
      <c r="J18" s="92"/>
      <c r="Y18" s="39"/>
    </row>
    <row r="20" spans="1:25">
      <c r="A20" s="142" t="s">
        <v>72</v>
      </c>
      <c r="B20" s="137" t="s">
        <v>88</v>
      </c>
      <c r="C20" s="136"/>
      <c r="D20" s="136"/>
      <c r="E20" s="138"/>
      <c r="F20" s="99"/>
      <c r="G20" s="100"/>
      <c r="O20" s="89"/>
      <c r="P20" s="89"/>
      <c r="Q20" s="89"/>
      <c r="R20" s="89"/>
      <c r="S20" s="89"/>
      <c r="T20" s="109"/>
      <c r="U20" s="89"/>
    </row>
    <row r="21" spans="1:25" ht="101.45">
      <c r="A21" s="142"/>
      <c r="B21" s="40" t="s">
        <v>82</v>
      </c>
      <c r="C21" s="40" t="s">
        <v>89</v>
      </c>
      <c r="D21" s="41" t="s">
        <v>90</v>
      </c>
      <c r="E21" s="40" t="s">
        <v>91</v>
      </c>
      <c r="F21" s="99"/>
      <c r="G21" s="97"/>
    </row>
    <row r="22" spans="1:25">
      <c r="A22" s="2">
        <v>2012</v>
      </c>
      <c r="B22" s="2">
        <v>0</v>
      </c>
      <c r="C22" s="88">
        <v>0</v>
      </c>
      <c r="D22" s="43">
        <f>Y5</f>
        <v>307912305</v>
      </c>
      <c r="E22" s="2">
        <v>240</v>
      </c>
      <c r="F22" s="99"/>
      <c r="G22" s="34"/>
    </row>
    <row r="23" spans="1:25">
      <c r="A23" s="2">
        <v>2013</v>
      </c>
      <c r="B23" s="2">
        <v>0</v>
      </c>
      <c r="C23" s="88">
        <v>0</v>
      </c>
      <c r="D23" s="43">
        <f>Y6</f>
        <v>50011689</v>
      </c>
      <c r="E23" s="2">
        <v>238</v>
      </c>
      <c r="F23" s="99"/>
      <c r="G23" s="34"/>
    </row>
    <row r="24" spans="1:25">
      <c r="A24" s="2">
        <v>2014</v>
      </c>
      <c r="B24" s="2">
        <v>41</v>
      </c>
      <c r="C24" s="74">
        <f t="shared" ref="C24:C33" si="7">B24/E24</f>
        <v>0.18552036199095023</v>
      </c>
      <c r="D24" s="43">
        <f>Y7</f>
        <v>268502957</v>
      </c>
      <c r="E24" s="2">
        <v>221</v>
      </c>
      <c r="F24" s="99"/>
      <c r="G24" s="34"/>
    </row>
    <row r="25" spans="1:25">
      <c r="A25" s="2">
        <v>2015</v>
      </c>
      <c r="B25" s="2">
        <f>W8</f>
        <v>43</v>
      </c>
      <c r="C25" s="74">
        <f t="shared" si="7"/>
        <v>0.18297872340425531</v>
      </c>
      <c r="D25" s="43">
        <f>Y8</f>
        <v>126516135</v>
      </c>
      <c r="E25" s="2">
        <v>235</v>
      </c>
      <c r="F25" s="99"/>
      <c r="G25" s="34"/>
    </row>
    <row r="26" spans="1:25">
      <c r="A26" s="2">
        <v>2016</v>
      </c>
      <c r="B26" s="2">
        <v>48</v>
      </c>
      <c r="C26" s="74">
        <f t="shared" si="7"/>
        <v>0.21052631578947367</v>
      </c>
      <c r="D26" s="43">
        <v>121379673</v>
      </c>
      <c r="E26" s="2">
        <v>228</v>
      </c>
      <c r="F26" s="99"/>
      <c r="G26" s="34"/>
    </row>
    <row r="27" spans="1:25">
      <c r="A27" s="2">
        <v>2017</v>
      </c>
      <c r="B27" s="2">
        <v>50</v>
      </c>
      <c r="C27" s="74">
        <f t="shared" si="7"/>
        <v>0.21739130434782608</v>
      </c>
      <c r="D27" s="43">
        <v>314424038</v>
      </c>
      <c r="E27" s="2">
        <v>230</v>
      </c>
      <c r="F27" s="99"/>
      <c r="G27" s="34"/>
    </row>
    <row r="28" spans="1:25">
      <c r="A28" s="2">
        <v>2018</v>
      </c>
      <c r="B28" s="2">
        <v>48</v>
      </c>
      <c r="C28" s="74">
        <f t="shared" si="7"/>
        <v>0.21524663677130046</v>
      </c>
      <c r="D28" s="43">
        <v>210828784</v>
      </c>
      <c r="E28" s="2">
        <v>223</v>
      </c>
      <c r="F28" s="99"/>
      <c r="G28" s="34"/>
    </row>
    <row r="29" spans="1:25">
      <c r="A29" s="2">
        <v>2019</v>
      </c>
      <c r="B29" s="2">
        <v>57</v>
      </c>
      <c r="C29" s="74">
        <f t="shared" si="7"/>
        <v>0.25791855203619912</v>
      </c>
      <c r="D29" s="43">
        <v>306717520</v>
      </c>
      <c r="E29" s="2">
        <v>221</v>
      </c>
      <c r="F29" s="99"/>
      <c r="G29" s="34"/>
    </row>
    <row r="30" spans="1:25">
      <c r="A30" s="2">
        <v>2020</v>
      </c>
      <c r="B30" s="2">
        <v>59</v>
      </c>
      <c r="C30" s="11">
        <f t="shared" si="7"/>
        <v>0.27064220183486237</v>
      </c>
      <c r="D30" s="43">
        <v>697577087</v>
      </c>
      <c r="E30" s="2">
        <v>218</v>
      </c>
      <c r="F30" s="99"/>
      <c r="G30" s="34"/>
      <c r="J30" s="39"/>
      <c r="K30" s="39"/>
    </row>
    <row r="31" spans="1:25">
      <c r="A31" s="2">
        <v>2021</v>
      </c>
      <c r="B31" s="2">
        <v>56</v>
      </c>
      <c r="C31" s="11">
        <f t="shared" si="7"/>
        <v>0.25570776255707761</v>
      </c>
      <c r="D31" s="43">
        <v>203938029</v>
      </c>
      <c r="E31" s="2">
        <v>219</v>
      </c>
      <c r="F31" s="99"/>
      <c r="G31" s="34"/>
      <c r="J31" s="39"/>
      <c r="K31" s="39"/>
    </row>
    <row r="32" spans="1:25">
      <c r="A32" s="2">
        <v>2022</v>
      </c>
      <c r="B32" s="2">
        <v>61</v>
      </c>
      <c r="C32" s="11">
        <f t="shared" si="7"/>
        <v>0.30653266331658291</v>
      </c>
      <c r="D32" s="43">
        <v>1588414795</v>
      </c>
      <c r="E32" s="2">
        <v>199</v>
      </c>
    </row>
    <row r="33" spans="1:14">
      <c r="A33" s="2">
        <v>2023</v>
      </c>
      <c r="B33" s="2">
        <v>62</v>
      </c>
      <c r="C33" s="11">
        <f t="shared" si="7"/>
        <v>0.34636871508379891</v>
      </c>
      <c r="D33" s="43">
        <v>862643679</v>
      </c>
      <c r="E33" s="2">
        <v>179</v>
      </c>
      <c r="H33" s="39"/>
    </row>
    <row r="34" spans="1:14">
      <c r="H34" s="92"/>
    </row>
    <row r="35" spans="1:14">
      <c r="A35" s="35" t="s">
        <v>92</v>
      </c>
    </row>
    <row r="37" spans="1:14" ht="29.25" customHeight="1">
      <c r="A37" s="141"/>
      <c r="B37" s="141"/>
      <c r="C37" s="141"/>
      <c r="D37" s="153" t="s">
        <v>93</v>
      </c>
      <c r="E37" s="153"/>
      <c r="F37" s="154"/>
      <c r="G37" s="155" t="s">
        <v>94</v>
      </c>
      <c r="H37" s="153"/>
      <c r="I37" s="153"/>
      <c r="J37" s="156" t="s">
        <v>95</v>
      </c>
      <c r="K37" s="157"/>
      <c r="L37" s="158"/>
    </row>
    <row r="38" spans="1:14" ht="57.95">
      <c r="A38" s="141"/>
      <c r="B38" s="141"/>
      <c r="C38" s="141"/>
      <c r="D38" s="45" t="s">
        <v>82</v>
      </c>
      <c r="E38" s="40" t="s">
        <v>83</v>
      </c>
      <c r="F38" s="40" t="s">
        <v>84</v>
      </c>
      <c r="G38" s="40" t="s">
        <v>82</v>
      </c>
      <c r="H38" s="40" t="s">
        <v>83</v>
      </c>
      <c r="I38" s="41" t="s">
        <v>84</v>
      </c>
      <c r="J38" s="42" t="s">
        <v>82</v>
      </c>
      <c r="K38" s="40" t="s">
        <v>83</v>
      </c>
      <c r="L38" s="40" t="s">
        <v>84</v>
      </c>
    </row>
    <row r="39" spans="1:14">
      <c r="A39" s="144" t="s">
        <v>80</v>
      </c>
      <c r="B39" s="144"/>
      <c r="C39" s="144"/>
      <c r="D39" s="59">
        <f>D41+D42+D43+D44+D45+D46+D47</f>
        <v>62</v>
      </c>
      <c r="E39" s="46">
        <f>E41+E42+E43+E44+E45+E46+E47</f>
        <v>337</v>
      </c>
      <c r="F39" s="46">
        <f>F41+F42+F43+F44+F45+F46+F47</f>
        <v>862643679</v>
      </c>
      <c r="G39" s="46">
        <v>61</v>
      </c>
      <c r="H39" s="46">
        <v>351</v>
      </c>
      <c r="I39" s="46">
        <f>I41+I42+I43+I44+I45+I46+I47</f>
        <v>1588414795</v>
      </c>
      <c r="J39" s="78">
        <f>(D39-G39)/G39</f>
        <v>1.6393442622950821E-2</v>
      </c>
      <c r="K39" s="79">
        <f>(E39-H39)/H39</f>
        <v>-3.9886039886039885E-2</v>
      </c>
      <c r="L39" s="79">
        <f>(F39-I39)/I39</f>
        <v>-0.45691535881217976</v>
      </c>
    </row>
    <row r="40" spans="1:14">
      <c r="A40" s="145" t="s">
        <v>96</v>
      </c>
      <c r="B40" s="146"/>
      <c r="C40" s="146"/>
      <c r="D40" s="47"/>
      <c r="E40" s="48"/>
      <c r="F40" s="48"/>
      <c r="G40" s="47"/>
      <c r="H40" s="49"/>
      <c r="I40" s="49"/>
      <c r="J40" s="49"/>
      <c r="K40" s="48"/>
      <c r="L40" s="80"/>
    </row>
    <row r="41" spans="1:14">
      <c r="A41" s="147" t="s">
        <v>49</v>
      </c>
      <c r="B41" s="147"/>
      <c r="C41" s="147"/>
      <c r="D41" s="50">
        <v>36</v>
      </c>
      <c r="E41" s="50">
        <v>223</v>
      </c>
      <c r="F41" s="50">
        <v>153591464</v>
      </c>
      <c r="G41" s="50">
        <v>36</v>
      </c>
      <c r="H41" s="50">
        <v>248</v>
      </c>
      <c r="I41" s="50">
        <v>525329135</v>
      </c>
      <c r="J41" s="81">
        <f t="shared" ref="J41:L42" si="8">(D41-G41)/G41</f>
        <v>0</v>
      </c>
      <c r="K41" s="82">
        <f t="shared" si="8"/>
        <v>-0.10080645161290322</v>
      </c>
      <c r="L41" s="82">
        <f t="shared" si="8"/>
        <v>-0.70762812536563391</v>
      </c>
      <c r="N41" s="89"/>
    </row>
    <row r="42" spans="1:14">
      <c r="A42" s="139" t="s">
        <v>51</v>
      </c>
      <c r="B42" s="139"/>
      <c r="C42" s="139"/>
      <c r="D42" s="37">
        <v>17</v>
      </c>
      <c r="E42" s="37">
        <v>58</v>
      </c>
      <c r="F42" s="37">
        <v>12664805</v>
      </c>
      <c r="G42" s="37">
        <v>17</v>
      </c>
      <c r="H42" s="37">
        <v>43</v>
      </c>
      <c r="I42" s="37">
        <v>450888745</v>
      </c>
      <c r="J42" s="83">
        <f t="shared" si="8"/>
        <v>0</v>
      </c>
      <c r="K42" s="74">
        <f t="shared" si="8"/>
        <v>0.34883720930232559</v>
      </c>
      <c r="L42" s="74">
        <f t="shared" si="8"/>
        <v>-0.97191146343650692</v>
      </c>
      <c r="N42" s="89"/>
    </row>
    <row r="43" spans="1:14">
      <c r="A43" s="139" t="s">
        <v>52</v>
      </c>
      <c r="B43" s="139"/>
      <c r="C43" s="139"/>
      <c r="D43" s="37">
        <v>1</v>
      </c>
      <c r="E43" s="37">
        <v>33</v>
      </c>
      <c r="F43" s="37">
        <v>10770055</v>
      </c>
      <c r="G43" s="37">
        <v>1</v>
      </c>
      <c r="H43" s="37">
        <v>41</v>
      </c>
      <c r="I43" s="37">
        <v>23166720</v>
      </c>
      <c r="J43" s="83">
        <f t="shared" ref="J43" si="9">(G43-D43)/D43</f>
        <v>0</v>
      </c>
      <c r="K43" s="74">
        <f t="shared" ref="K43:L45" si="10">(E43-H43)/H43</f>
        <v>-0.1951219512195122</v>
      </c>
      <c r="L43" s="74">
        <f t="shared" si="10"/>
        <v>-0.5351066098265097</v>
      </c>
      <c r="N43" s="89"/>
    </row>
    <row r="44" spans="1:14">
      <c r="A44" s="139" t="s">
        <v>50</v>
      </c>
      <c r="B44" s="139"/>
      <c r="C44" s="139"/>
      <c r="D44" s="37">
        <v>4</v>
      </c>
      <c r="E44" s="37">
        <v>15</v>
      </c>
      <c r="F44" s="37">
        <v>669898159</v>
      </c>
      <c r="G44" s="37">
        <v>3</v>
      </c>
      <c r="H44" s="37">
        <v>15</v>
      </c>
      <c r="I44" s="37">
        <v>580391671</v>
      </c>
      <c r="J44" s="83">
        <f>(D44-G44)/G44</f>
        <v>0.33333333333333331</v>
      </c>
      <c r="K44" s="74">
        <f t="shared" si="10"/>
        <v>0</v>
      </c>
      <c r="L44" s="74">
        <f t="shared" si="10"/>
        <v>0.15421738882948235</v>
      </c>
      <c r="N44" s="89"/>
    </row>
    <row r="45" spans="1:14">
      <c r="A45" s="139" t="s">
        <v>53</v>
      </c>
      <c r="B45" s="139"/>
      <c r="C45" s="139"/>
      <c r="D45" s="37">
        <v>2</v>
      </c>
      <c r="E45" s="37">
        <v>5</v>
      </c>
      <c r="F45" s="37">
        <v>4471217</v>
      </c>
      <c r="G45" s="37">
        <v>2</v>
      </c>
      <c r="H45" s="37">
        <v>2</v>
      </c>
      <c r="I45" s="37">
        <v>134876</v>
      </c>
      <c r="J45" s="83">
        <f>(D45-H45)/H45</f>
        <v>0</v>
      </c>
      <c r="K45" s="74">
        <f t="shared" si="10"/>
        <v>1.5</v>
      </c>
      <c r="L45" s="74">
        <f t="shared" si="10"/>
        <v>32.15057534327827</v>
      </c>
      <c r="N45" s="89"/>
    </row>
    <row r="46" spans="1:14">
      <c r="A46" s="139" t="s">
        <v>55</v>
      </c>
      <c r="B46" s="139"/>
      <c r="C46" s="139"/>
      <c r="D46" s="37">
        <v>2</v>
      </c>
      <c r="E46" s="37">
        <v>3</v>
      </c>
      <c r="F46" s="37">
        <v>11247979</v>
      </c>
      <c r="G46" s="37">
        <v>1</v>
      </c>
      <c r="H46" s="37">
        <v>1</v>
      </c>
      <c r="I46" s="37">
        <v>3648</v>
      </c>
      <c r="J46" s="83">
        <f>(D46-G46)/G46</f>
        <v>1</v>
      </c>
      <c r="K46" s="74">
        <f>(E46-H46)/H46</f>
        <v>2</v>
      </c>
      <c r="L46" s="74">
        <f>(F46-I46)/I46</f>
        <v>3082.327576754386</v>
      </c>
    </row>
    <row r="47" spans="1:14">
      <c r="A47" s="148" t="s">
        <v>56</v>
      </c>
      <c r="B47" s="149"/>
      <c r="C47" s="150"/>
      <c r="D47" s="37">
        <v>0</v>
      </c>
      <c r="E47" s="37">
        <v>0</v>
      </c>
      <c r="F47" s="37">
        <v>0</v>
      </c>
      <c r="G47" s="37">
        <v>1</v>
      </c>
      <c r="H47" s="37">
        <v>1</v>
      </c>
      <c r="I47" s="37">
        <v>8500000</v>
      </c>
      <c r="J47" s="94">
        <v>1</v>
      </c>
      <c r="K47" s="74">
        <v>1</v>
      </c>
      <c r="L47" s="74">
        <v>1</v>
      </c>
    </row>
    <row r="49" spans="1:28">
      <c r="A49" s="35" t="s">
        <v>97</v>
      </c>
      <c r="I49" s="39"/>
      <c r="J49" s="92"/>
    </row>
    <row r="50" spans="1:28">
      <c r="T50" s="60"/>
    </row>
    <row r="51" spans="1:28" ht="15" customHeight="1">
      <c r="A51" s="141" t="s">
        <v>98</v>
      </c>
      <c r="B51" s="141"/>
      <c r="C51" s="141"/>
      <c r="D51" s="141"/>
      <c r="E51" s="143" t="s">
        <v>49</v>
      </c>
      <c r="F51" s="143"/>
      <c r="G51" s="142" t="s">
        <v>51</v>
      </c>
      <c r="H51" s="142"/>
      <c r="I51" s="143" t="s">
        <v>52</v>
      </c>
      <c r="J51" s="143"/>
      <c r="K51" s="142" t="s">
        <v>99</v>
      </c>
      <c r="L51" s="142"/>
      <c r="M51" s="137" t="s">
        <v>55</v>
      </c>
      <c r="N51" s="138"/>
      <c r="O51" s="137" t="s">
        <v>53</v>
      </c>
      <c r="P51" s="138"/>
      <c r="Q51" s="136" t="s">
        <v>56</v>
      </c>
      <c r="R51" s="136"/>
      <c r="S51" s="137" t="s">
        <v>42</v>
      </c>
      <c r="T51" s="136"/>
      <c r="U51" s="136"/>
      <c r="V51" s="138"/>
    </row>
    <row r="52" spans="1:28" ht="60.75">
      <c r="A52" s="141"/>
      <c r="B52" s="141"/>
      <c r="C52" s="141"/>
      <c r="D52" s="141"/>
      <c r="E52" s="40" t="s">
        <v>83</v>
      </c>
      <c r="F52" s="40" t="s">
        <v>90</v>
      </c>
      <c r="G52" s="40" t="s">
        <v>83</v>
      </c>
      <c r="H52" s="40" t="s">
        <v>90</v>
      </c>
      <c r="I52" s="40" t="s">
        <v>83</v>
      </c>
      <c r="J52" s="40" t="s">
        <v>90</v>
      </c>
      <c r="K52" s="40" t="s">
        <v>83</v>
      </c>
      <c r="L52" s="40" t="s">
        <v>90</v>
      </c>
      <c r="M52" s="45" t="s">
        <v>83</v>
      </c>
      <c r="N52" s="40" t="s">
        <v>90</v>
      </c>
      <c r="O52" s="40" t="s">
        <v>83</v>
      </c>
      <c r="P52" s="40" t="s">
        <v>90</v>
      </c>
      <c r="Q52" s="45" t="s">
        <v>83</v>
      </c>
      <c r="R52" s="63" t="s">
        <v>90</v>
      </c>
      <c r="S52" s="45" t="s">
        <v>83</v>
      </c>
      <c r="T52" s="86" t="s">
        <v>37</v>
      </c>
      <c r="U52" s="87" t="s">
        <v>90</v>
      </c>
      <c r="V52" s="86" t="s">
        <v>37</v>
      </c>
      <c r="X52" s="40" t="s">
        <v>100</v>
      </c>
      <c r="Y52" s="86" t="s">
        <v>37</v>
      </c>
      <c r="AA52" s="95" t="s">
        <v>98</v>
      </c>
      <c r="AB52" s="40" t="s">
        <v>37</v>
      </c>
    </row>
    <row r="53" spans="1:28">
      <c r="A53" s="29" t="s">
        <v>101</v>
      </c>
      <c r="B53" s="64"/>
      <c r="C53" s="64"/>
      <c r="D53" s="30"/>
      <c r="E53" s="37">
        <v>0</v>
      </c>
      <c r="F53" s="37">
        <v>0</v>
      </c>
      <c r="G53" s="37">
        <v>0</v>
      </c>
      <c r="H53" s="37">
        <v>0</v>
      </c>
      <c r="I53" s="37">
        <v>0</v>
      </c>
      <c r="J53" s="37">
        <v>0</v>
      </c>
      <c r="K53" s="37">
        <v>5</v>
      </c>
      <c r="L53" s="37">
        <v>24109510</v>
      </c>
      <c r="M53" s="44">
        <v>0</v>
      </c>
      <c r="N53" s="44">
        <v>0</v>
      </c>
      <c r="O53" s="37">
        <v>0</v>
      </c>
      <c r="P53" s="44">
        <v>0</v>
      </c>
      <c r="Q53" s="44">
        <v>0</v>
      </c>
      <c r="R53" s="61">
        <v>0</v>
      </c>
      <c r="S53" s="44">
        <f>K53+Q53</f>
        <v>5</v>
      </c>
      <c r="T53" s="74">
        <f>S53/S63</f>
        <v>1.5151515151515152E-2</v>
      </c>
      <c r="U53" s="44">
        <f>L53+R53</f>
        <v>24109510</v>
      </c>
      <c r="V53" s="76">
        <f>U53/U63</f>
        <v>2.7948399306592497E-2</v>
      </c>
      <c r="X53" s="29" t="s">
        <v>101</v>
      </c>
      <c r="Y53" s="76">
        <f t="shared" ref="Y53:Y62" si="11">T53</f>
        <v>1.5151515151515152E-2</v>
      </c>
      <c r="AA53" s="29" t="s">
        <v>101</v>
      </c>
      <c r="AB53" s="105">
        <f t="shared" ref="AB53:AB62" si="12">V53</f>
        <v>2.7948399306592497E-2</v>
      </c>
    </row>
    <row r="54" spans="1:28">
      <c r="A54" s="29" t="s">
        <v>102</v>
      </c>
      <c r="B54" s="64"/>
      <c r="C54" s="64"/>
      <c r="D54" s="30"/>
      <c r="E54" s="37">
        <v>0</v>
      </c>
      <c r="F54" s="37">
        <v>0</v>
      </c>
      <c r="G54" s="37">
        <v>0</v>
      </c>
      <c r="H54" s="37">
        <v>0</v>
      </c>
      <c r="I54" s="37">
        <v>0</v>
      </c>
      <c r="J54" s="37">
        <v>0</v>
      </c>
      <c r="K54" s="37">
        <v>2</v>
      </c>
      <c r="L54" s="37">
        <v>3161483</v>
      </c>
      <c r="M54" s="44">
        <v>2</v>
      </c>
      <c r="N54" s="44">
        <v>655820</v>
      </c>
      <c r="O54" s="37">
        <v>0</v>
      </c>
      <c r="P54" s="44">
        <v>0</v>
      </c>
      <c r="Q54" s="44">
        <v>0</v>
      </c>
      <c r="R54" s="61">
        <v>0</v>
      </c>
      <c r="S54" s="44">
        <f>M54+O54</f>
        <v>2</v>
      </c>
      <c r="T54" s="74">
        <f>S54/S63</f>
        <v>6.0606060606060606E-3</v>
      </c>
      <c r="U54" s="44">
        <f>N54+P54+L54</f>
        <v>3817303</v>
      </c>
      <c r="V54" s="76">
        <f>U54/U63</f>
        <v>4.4251213947630397E-3</v>
      </c>
      <c r="X54" s="29" t="s">
        <v>102</v>
      </c>
      <c r="Y54" s="76">
        <f>T54</f>
        <v>6.0606060606060606E-3</v>
      </c>
      <c r="AA54" s="29" t="s">
        <v>102</v>
      </c>
      <c r="AB54" s="105">
        <f>V54</f>
        <v>4.4251213947630397E-3</v>
      </c>
    </row>
    <row r="55" spans="1:28">
      <c r="A55" s="29" t="s">
        <v>103</v>
      </c>
      <c r="B55" s="64"/>
      <c r="C55" s="64"/>
      <c r="D55" s="30"/>
      <c r="E55" s="37">
        <v>0</v>
      </c>
      <c r="F55" s="37">
        <v>0</v>
      </c>
      <c r="G55" s="37">
        <v>1</v>
      </c>
      <c r="H55" s="37">
        <v>852</v>
      </c>
      <c r="I55" s="37">
        <v>0</v>
      </c>
      <c r="J55" s="37">
        <v>0</v>
      </c>
      <c r="K55" s="37">
        <v>0</v>
      </c>
      <c r="L55" s="37">
        <v>0</v>
      </c>
      <c r="M55" s="44">
        <v>0</v>
      </c>
      <c r="N55" s="44">
        <v>0</v>
      </c>
      <c r="O55" s="37">
        <v>0</v>
      </c>
      <c r="P55" s="44">
        <v>0</v>
      </c>
      <c r="Q55" s="44">
        <v>0</v>
      </c>
      <c r="R55" s="61">
        <v>0</v>
      </c>
      <c r="S55" s="44">
        <f>G55</f>
        <v>1</v>
      </c>
      <c r="T55" s="74">
        <f>S55/S63</f>
        <v>3.0303030303030303E-3</v>
      </c>
      <c r="U55" s="44">
        <f>H55</f>
        <v>852</v>
      </c>
      <c r="V55" s="76">
        <f>U55/U63</f>
        <v>9.8766155800000951E-7</v>
      </c>
      <c r="X55" s="29" t="s">
        <v>103</v>
      </c>
      <c r="Y55" s="76">
        <f t="shared" si="11"/>
        <v>3.0303030303030303E-3</v>
      </c>
      <c r="AA55" s="29" t="s">
        <v>103</v>
      </c>
      <c r="AB55" s="105">
        <f t="shared" si="12"/>
        <v>9.8766155800000951E-7</v>
      </c>
    </row>
    <row r="56" spans="1:28">
      <c r="A56" s="29" t="s">
        <v>104</v>
      </c>
      <c r="B56" s="64"/>
      <c r="C56" s="64"/>
      <c r="D56" s="30"/>
      <c r="E56" s="37">
        <v>0</v>
      </c>
      <c r="F56" s="37">
        <v>0</v>
      </c>
      <c r="G56" s="37">
        <v>4</v>
      </c>
      <c r="H56" s="37">
        <v>12143</v>
      </c>
      <c r="I56" s="37">
        <v>0</v>
      </c>
      <c r="J56" s="37">
        <v>0</v>
      </c>
      <c r="K56" s="37">
        <v>0</v>
      </c>
      <c r="L56" s="37">
        <v>0</v>
      </c>
      <c r="M56" s="44">
        <v>0</v>
      </c>
      <c r="N56" s="44">
        <v>0</v>
      </c>
      <c r="O56" s="37">
        <v>0</v>
      </c>
      <c r="P56" s="44">
        <v>0</v>
      </c>
      <c r="Q56" s="44">
        <v>0</v>
      </c>
      <c r="R56" s="61">
        <v>0</v>
      </c>
      <c r="S56" s="44">
        <f>G56</f>
        <v>4</v>
      </c>
      <c r="T56" s="74">
        <f>S56/S63</f>
        <v>1.2121212121212121E-2</v>
      </c>
      <c r="U56" s="44">
        <f>H56</f>
        <v>12143</v>
      </c>
      <c r="V56" s="76">
        <f>U56/U63</f>
        <v>1.4076495655861636E-5</v>
      </c>
      <c r="X56" s="29" t="s">
        <v>104</v>
      </c>
      <c r="Y56" s="76">
        <f t="shared" si="11"/>
        <v>1.2121212121212121E-2</v>
      </c>
      <c r="AA56" s="29" t="s">
        <v>104</v>
      </c>
      <c r="AB56" s="105">
        <f t="shared" si="12"/>
        <v>1.4076495655861636E-5</v>
      </c>
    </row>
    <row r="57" spans="1:28">
      <c r="A57" s="29" t="s">
        <v>105</v>
      </c>
      <c r="B57" s="64"/>
      <c r="C57" s="64"/>
      <c r="D57" s="30"/>
      <c r="E57" s="37"/>
      <c r="F57" s="37"/>
      <c r="G57" s="37">
        <v>0</v>
      </c>
      <c r="H57" s="37">
        <v>0</v>
      </c>
      <c r="I57" s="37">
        <v>0</v>
      </c>
      <c r="J57" s="37">
        <v>0</v>
      </c>
      <c r="K57" s="37">
        <v>1</v>
      </c>
      <c r="L57" s="37">
        <v>175000000</v>
      </c>
      <c r="M57" s="44">
        <v>1</v>
      </c>
      <c r="N57" s="44">
        <v>10592159</v>
      </c>
      <c r="O57" s="37">
        <v>4</v>
      </c>
      <c r="P57" s="44">
        <v>4395247</v>
      </c>
      <c r="Q57" s="44">
        <v>0</v>
      </c>
      <c r="R57" s="61">
        <v>0</v>
      </c>
      <c r="S57" s="44">
        <f>E57+K57</f>
        <v>1</v>
      </c>
      <c r="T57" s="74">
        <f>S57/S63</f>
        <v>3.0303030303030303E-3</v>
      </c>
      <c r="U57" s="44">
        <f>F57+L57+N57+P57</f>
        <v>189987406</v>
      </c>
      <c r="V57" s="76">
        <f>U57/U63</f>
        <v>0.22023856503561073</v>
      </c>
      <c r="X57" s="29" t="s">
        <v>105</v>
      </c>
      <c r="Y57" s="76">
        <f t="shared" si="11"/>
        <v>3.0303030303030303E-3</v>
      </c>
      <c r="AA57" s="29" t="s">
        <v>105</v>
      </c>
      <c r="AB57" s="105">
        <f t="shared" si="12"/>
        <v>0.22023856503561073</v>
      </c>
    </row>
    <row r="58" spans="1:28">
      <c r="A58" s="29" t="s">
        <v>106</v>
      </c>
      <c r="B58" s="64"/>
      <c r="C58" s="64"/>
      <c r="D58" s="30"/>
      <c r="E58" s="37">
        <v>0</v>
      </c>
      <c r="F58" s="37">
        <v>0</v>
      </c>
      <c r="G58" s="37">
        <v>0</v>
      </c>
      <c r="H58" s="37">
        <v>0</v>
      </c>
      <c r="I58" s="37">
        <v>1</v>
      </c>
      <c r="J58" s="37">
        <v>147400</v>
      </c>
      <c r="K58" s="37">
        <v>0</v>
      </c>
      <c r="L58" s="37">
        <v>0</v>
      </c>
      <c r="M58" s="44">
        <v>0</v>
      </c>
      <c r="N58" s="44">
        <v>0</v>
      </c>
      <c r="O58" s="37">
        <v>0</v>
      </c>
      <c r="P58" s="44">
        <v>0</v>
      </c>
      <c r="Q58" s="44">
        <v>0</v>
      </c>
      <c r="R58" s="61">
        <v>0</v>
      </c>
      <c r="S58" s="44">
        <f>I58</f>
        <v>1</v>
      </c>
      <c r="T58" s="74">
        <f>S58/S63</f>
        <v>3.0303030303030303E-3</v>
      </c>
      <c r="U58" s="44">
        <f>J58</f>
        <v>147400</v>
      </c>
      <c r="V58" s="76">
        <f>U58/U63</f>
        <v>1.7087008644272464E-4</v>
      </c>
      <c r="X58" s="29" t="s">
        <v>106</v>
      </c>
      <c r="Y58" s="76">
        <f t="shared" si="11"/>
        <v>3.0303030303030303E-3</v>
      </c>
      <c r="AA58" s="29" t="s">
        <v>106</v>
      </c>
      <c r="AB58" s="105">
        <f t="shared" si="12"/>
        <v>1.7087008644272464E-4</v>
      </c>
    </row>
    <row r="59" spans="1:28">
      <c r="A59" s="29" t="s">
        <v>107</v>
      </c>
      <c r="B59" s="64"/>
      <c r="C59" s="64"/>
      <c r="D59" s="30"/>
      <c r="E59" s="37">
        <v>0</v>
      </c>
      <c r="F59" s="37">
        <v>0</v>
      </c>
      <c r="G59" s="37">
        <v>0</v>
      </c>
      <c r="H59" s="37">
        <v>0</v>
      </c>
      <c r="I59" s="37">
        <v>0</v>
      </c>
      <c r="J59" s="37">
        <v>0</v>
      </c>
      <c r="K59" s="37">
        <v>3</v>
      </c>
      <c r="L59" s="37">
        <v>38391</v>
      </c>
      <c r="M59" s="44">
        <v>0</v>
      </c>
      <c r="N59" s="44">
        <v>0</v>
      </c>
      <c r="O59" s="37">
        <v>0</v>
      </c>
      <c r="P59" s="44">
        <v>0</v>
      </c>
      <c r="Q59" s="44">
        <v>0</v>
      </c>
      <c r="R59" s="61">
        <v>0</v>
      </c>
      <c r="S59" s="44">
        <f>K59</f>
        <v>3</v>
      </c>
      <c r="T59" s="74">
        <f>S59/S63</f>
        <v>9.0909090909090905E-3</v>
      </c>
      <c r="U59" s="44">
        <f>L59</f>
        <v>38391</v>
      </c>
      <c r="V59" s="76">
        <f>U59/U63</f>
        <v>4.4503890696218736E-5</v>
      </c>
      <c r="X59" s="29" t="s">
        <v>106</v>
      </c>
      <c r="Y59" s="76">
        <f>T59</f>
        <v>9.0909090909090905E-3</v>
      </c>
      <c r="AA59" s="29" t="s">
        <v>106</v>
      </c>
      <c r="AB59" s="105">
        <f>V59</f>
        <v>4.4503890696218736E-5</v>
      </c>
    </row>
    <row r="60" spans="1:28">
      <c r="A60" s="29" t="s">
        <v>108</v>
      </c>
      <c r="B60" s="64"/>
      <c r="C60" s="64"/>
      <c r="D60" s="30"/>
      <c r="E60" s="37">
        <v>223</v>
      </c>
      <c r="F60" s="37">
        <v>153591464</v>
      </c>
      <c r="G60" s="37">
        <v>51</v>
      </c>
      <c r="H60" s="37">
        <v>12633826</v>
      </c>
      <c r="I60" s="37">
        <v>0</v>
      </c>
      <c r="J60" s="37">
        <v>0</v>
      </c>
      <c r="K60" s="37">
        <v>4</v>
      </c>
      <c r="L60" s="37">
        <v>467588775</v>
      </c>
      <c r="M60" s="44">
        <v>0</v>
      </c>
      <c r="N60" s="44">
        <v>0</v>
      </c>
      <c r="O60" s="37">
        <v>1</v>
      </c>
      <c r="P60" s="44">
        <v>75970</v>
      </c>
      <c r="Q60" s="44">
        <v>0</v>
      </c>
      <c r="R60" s="61">
        <v>0</v>
      </c>
      <c r="S60" s="44">
        <f>E60+G60+K60+O60</f>
        <v>279</v>
      </c>
      <c r="T60" s="74">
        <f>S60/S63</f>
        <v>0.84545454545454546</v>
      </c>
      <c r="U60" s="44">
        <f>F60+H60+L60+P60</f>
        <v>633890035</v>
      </c>
      <c r="V60" s="76">
        <f>U60/U63</f>
        <v>0.73482255817931985</v>
      </c>
      <c r="X60" s="29" t="s">
        <v>108</v>
      </c>
      <c r="Y60" s="76">
        <f t="shared" si="11"/>
        <v>0.84545454545454546</v>
      </c>
      <c r="AA60" s="29" t="s">
        <v>108</v>
      </c>
      <c r="AB60" s="105">
        <f t="shared" si="12"/>
        <v>0.73482255817931985</v>
      </c>
    </row>
    <row r="61" spans="1:28">
      <c r="A61" s="29" t="s">
        <v>109</v>
      </c>
      <c r="B61" s="64"/>
      <c r="C61" s="64"/>
      <c r="D61" s="30"/>
      <c r="E61" s="37">
        <v>0</v>
      </c>
      <c r="F61" s="37">
        <v>0</v>
      </c>
      <c r="G61" s="37">
        <v>2</v>
      </c>
      <c r="H61" s="37">
        <v>17984</v>
      </c>
      <c r="I61" s="37">
        <v>0</v>
      </c>
      <c r="J61" s="37">
        <v>0</v>
      </c>
      <c r="K61" s="37">
        <v>0</v>
      </c>
      <c r="L61" s="37">
        <v>0</v>
      </c>
      <c r="M61" s="44">
        <v>0</v>
      </c>
      <c r="N61" s="44">
        <v>0</v>
      </c>
      <c r="O61" s="37">
        <v>0</v>
      </c>
      <c r="P61" s="44">
        <v>0</v>
      </c>
      <c r="Q61" s="44">
        <v>0</v>
      </c>
      <c r="R61" s="61">
        <v>0</v>
      </c>
      <c r="S61" s="44">
        <f>G61</f>
        <v>2</v>
      </c>
      <c r="T61" s="74">
        <f>S61/S63</f>
        <v>6.0606060606060606E-3</v>
      </c>
      <c r="U61" s="44">
        <f>F61+H61+N61</f>
        <v>17984</v>
      </c>
      <c r="V61" s="76">
        <f>U61/U63</f>
        <v>2.0847541618629306E-5</v>
      </c>
      <c r="X61" s="29" t="s">
        <v>109</v>
      </c>
      <c r="Y61" s="76">
        <f t="shared" si="11"/>
        <v>6.0606060606060606E-3</v>
      </c>
      <c r="AA61" s="29" t="s">
        <v>109</v>
      </c>
      <c r="AB61" s="105">
        <f t="shared" si="12"/>
        <v>2.0847541618629306E-5</v>
      </c>
    </row>
    <row r="62" spans="1:28">
      <c r="A62" s="29" t="s">
        <v>110</v>
      </c>
      <c r="B62" s="64"/>
      <c r="C62" s="64"/>
      <c r="D62" s="30"/>
      <c r="E62" s="37">
        <v>0</v>
      </c>
      <c r="F62" s="37">
        <v>0</v>
      </c>
      <c r="G62" s="37">
        <v>0</v>
      </c>
      <c r="H62" s="37">
        <v>0</v>
      </c>
      <c r="I62" s="37">
        <v>32</v>
      </c>
      <c r="J62" s="37">
        <v>10622655</v>
      </c>
      <c r="K62" s="37">
        <v>0</v>
      </c>
      <c r="L62" s="37">
        <v>0</v>
      </c>
      <c r="M62" s="44">
        <v>0</v>
      </c>
      <c r="N62" s="44">
        <v>0</v>
      </c>
      <c r="O62" s="37">
        <v>0</v>
      </c>
      <c r="P62" s="44">
        <v>0</v>
      </c>
      <c r="Q62" s="44">
        <v>0</v>
      </c>
      <c r="R62" s="61">
        <v>0</v>
      </c>
      <c r="S62" s="44">
        <f>I62</f>
        <v>32</v>
      </c>
      <c r="T62" s="74">
        <f>S62/S63</f>
        <v>9.696969696969697E-2</v>
      </c>
      <c r="U62" s="44">
        <f>F62+J62</f>
        <v>10622655</v>
      </c>
      <c r="V62" s="76">
        <f>U62/U63</f>
        <v>1.2314070407742477E-2</v>
      </c>
      <c r="X62" s="29" t="s">
        <v>110</v>
      </c>
      <c r="Y62" s="76">
        <f t="shared" si="11"/>
        <v>9.696969696969697E-2</v>
      </c>
      <c r="AA62" s="2" t="s">
        <v>110</v>
      </c>
      <c r="AB62" s="105">
        <f t="shared" si="12"/>
        <v>1.2314070407742477E-2</v>
      </c>
    </row>
    <row r="63" spans="1:28">
      <c r="A63" s="140" t="s">
        <v>42</v>
      </c>
      <c r="B63" s="140"/>
      <c r="C63" s="140"/>
      <c r="D63" s="140"/>
      <c r="E63" s="52">
        <f t="shared" ref="E63:V63" si="13">SUM(E53:E62)</f>
        <v>223</v>
      </c>
      <c r="F63" s="52">
        <f t="shared" si="13"/>
        <v>153591464</v>
      </c>
      <c r="G63" s="52">
        <f t="shared" si="13"/>
        <v>58</v>
      </c>
      <c r="H63" s="52">
        <f t="shared" si="13"/>
        <v>12664805</v>
      </c>
      <c r="I63" s="52">
        <f t="shared" si="13"/>
        <v>33</v>
      </c>
      <c r="J63" s="52">
        <f t="shared" si="13"/>
        <v>10770055</v>
      </c>
      <c r="K63" s="52">
        <f t="shared" si="13"/>
        <v>15</v>
      </c>
      <c r="L63" s="52">
        <f t="shared" si="13"/>
        <v>669898159</v>
      </c>
      <c r="M63" s="54">
        <f t="shared" si="13"/>
        <v>3</v>
      </c>
      <c r="N63" s="54">
        <f t="shared" si="13"/>
        <v>11247979</v>
      </c>
      <c r="O63" s="52">
        <f t="shared" si="13"/>
        <v>5</v>
      </c>
      <c r="P63" s="54">
        <f t="shared" si="13"/>
        <v>4471217</v>
      </c>
      <c r="Q63" s="54">
        <f t="shared" si="13"/>
        <v>0</v>
      </c>
      <c r="R63" s="62">
        <f t="shared" si="13"/>
        <v>0</v>
      </c>
      <c r="S63" s="54">
        <f t="shared" si="13"/>
        <v>330</v>
      </c>
      <c r="T63" s="75">
        <f t="shared" si="13"/>
        <v>1</v>
      </c>
      <c r="U63" s="54">
        <f t="shared" si="13"/>
        <v>862643679</v>
      </c>
      <c r="V63" s="77">
        <f t="shared" si="13"/>
        <v>1</v>
      </c>
      <c r="Y63" s="89"/>
      <c r="AB63" s="93"/>
    </row>
    <row r="64" spans="1:28">
      <c r="AB64" s="93"/>
    </row>
    <row r="65" spans="1:25">
      <c r="G65" s="39"/>
      <c r="J65" s="39"/>
      <c r="S65" s="39"/>
      <c r="U65" s="39"/>
    </row>
    <row r="66" spans="1:25">
      <c r="I66" s="39"/>
      <c r="N66" s="39"/>
      <c r="U66" s="39"/>
      <c r="Y66" s="92"/>
    </row>
    <row r="67" spans="1:25">
      <c r="T67" s="60"/>
    </row>
    <row r="68" spans="1:25">
      <c r="A68" s="35" t="s">
        <v>111</v>
      </c>
    </row>
    <row r="70" spans="1:25" ht="43.5">
      <c r="A70" s="141"/>
      <c r="B70" s="141"/>
      <c r="C70" s="141"/>
      <c r="D70" s="141"/>
      <c r="E70" s="141"/>
      <c r="F70" s="141"/>
      <c r="G70" s="51">
        <v>2012</v>
      </c>
      <c r="H70" s="51">
        <v>2013</v>
      </c>
      <c r="I70" s="51">
        <v>2014</v>
      </c>
      <c r="J70" s="51">
        <v>2015</v>
      </c>
      <c r="K70" s="51">
        <v>2016</v>
      </c>
      <c r="L70" s="51">
        <v>2017</v>
      </c>
      <c r="M70" s="51">
        <v>2018</v>
      </c>
      <c r="N70" s="51">
        <v>2019</v>
      </c>
      <c r="O70" s="51">
        <v>2020</v>
      </c>
      <c r="P70" s="51">
        <v>2021</v>
      </c>
      <c r="Q70" s="51">
        <v>2022</v>
      </c>
      <c r="R70" s="51">
        <v>2023</v>
      </c>
      <c r="S70" s="73" t="s">
        <v>112</v>
      </c>
    </row>
    <row r="71" spans="1:25">
      <c r="A71" s="135" t="s">
        <v>113</v>
      </c>
      <c r="B71" s="135"/>
      <c r="C71" s="135"/>
      <c r="D71" s="135"/>
      <c r="E71" s="135"/>
      <c r="F71" s="135"/>
      <c r="G71" s="37">
        <v>281020028</v>
      </c>
      <c r="H71" s="37">
        <v>22481375</v>
      </c>
      <c r="I71" s="37">
        <v>229558777</v>
      </c>
      <c r="J71" s="37">
        <v>102811677</v>
      </c>
      <c r="K71" s="37">
        <v>100111710</v>
      </c>
      <c r="L71" s="37">
        <v>276439959</v>
      </c>
      <c r="M71" s="37">
        <v>184628086</v>
      </c>
      <c r="N71" s="37">
        <v>302945649</v>
      </c>
      <c r="O71" s="37">
        <v>688406181</v>
      </c>
      <c r="P71" s="37">
        <v>162865242</v>
      </c>
      <c r="Q71" s="37">
        <v>1565419603</v>
      </c>
      <c r="R71" s="37">
        <v>852021024</v>
      </c>
      <c r="S71" s="9">
        <f>(R71-Q71)/Q71</f>
        <v>-0.45572355017966387</v>
      </c>
    </row>
    <row r="72" spans="1:25">
      <c r="A72" s="135" t="s">
        <v>114</v>
      </c>
      <c r="B72" s="135"/>
      <c r="C72" s="135"/>
      <c r="D72" s="135"/>
      <c r="E72" s="135"/>
      <c r="F72" s="135"/>
      <c r="G72" s="84">
        <v>0</v>
      </c>
      <c r="H72" s="84">
        <v>0</v>
      </c>
      <c r="I72" s="84">
        <v>0</v>
      </c>
      <c r="J72" s="84">
        <v>0</v>
      </c>
      <c r="K72" s="84">
        <v>0</v>
      </c>
      <c r="L72" s="8">
        <v>21322962</v>
      </c>
      <c r="M72" s="8">
        <v>0</v>
      </c>
      <c r="N72" s="84">
        <v>0</v>
      </c>
      <c r="O72" s="2">
        <v>0</v>
      </c>
      <c r="P72" s="37">
        <v>25698470</v>
      </c>
      <c r="Q72" s="37">
        <v>0</v>
      </c>
      <c r="R72" s="37">
        <v>0</v>
      </c>
      <c r="S72" s="9">
        <v>0</v>
      </c>
    </row>
    <row r="73" spans="1:25">
      <c r="A73" s="135" t="s">
        <v>115</v>
      </c>
      <c r="B73" s="135"/>
      <c r="C73" s="135"/>
      <c r="D73" s="135"/>
      <c r="E73" s="135"/>
      <c r="F73" s="135"/>
      <c r="G73" s="8">
        <v>26892277</v>
      </c>
      <c r="H73" s="8">
        <v>27461426</v>
      </c>
      <c r="I73" s="8">
        <v>38944180</v>
      </c>
      <c r="J73" s="8">
        <v>23704458</v>
      </c>
      <c r="K73" s="8">
        <v>21267963</v>
      </c>
      <c r="L73" s="85">
        <v>16661117</v>
      </c>
      <c r="M73" s="8">
        <v>26200698</v>
      </c>
      <c r="N73" s="8">
        <v>3771871</v>
      </c>
      <c r="O73" s="37">
        <v>9170906</v>
      </c>
      <c r="P73" s="37">
        <v>15374317</v>
      </c>
      <c r="Q73" s="37">
        <v>22995192</v>
      </c>
      <c r="R73" s="37">
        <v>10622655</v>
      </c>
      <c r="S73" s="9">
        <f>(R73-Q73)/Q73</f>
        <v>-0.53804886691096121</v>
      </c>
    </row>
    <row r="74" spans="1:25">
      <c r="A74" s="135" t="s">
        <v>116</v>
      </c>
      <c r="B74" s="135"/>
      <c r="C74" s="135"/>
      <c r="D74" s="135"/>
      <c r="E74" s="135"/>
      <c r="F74" s="135"/>
      <c r="G74" s="8">
        <v>4460635</v>
      </c>
      <c r="H74" s="8">
        <v>325817</v>
      </c>
      <c r="I74" s="8">
        <v>1490641</v>
      </c>
      <c r="J74" s="8">
        <v>571176</v>
      </c>
      <c r="K74" s="8">
        <v>565603</v>
      </c>
      <c r="L74" s="8">
        <v>1059157</v>
      </c>
      <c r="M74" s="8">
        <v>587987</v>
      </c>
      <c r="N74" s="8">
        <f>N71/266</f>
        <v>1138893.4172932331</v>
      </c>
      <c r="O74" s="37">
        <f>O71/295</f>
        <v>2333580.2745762714</v>
      </c>
      <c r="P74" s="37">
        <f>P71/361</f>
        <v>451150.25484764541</v>
      </c>
      <c r="Q74" s="37">
        <v>5037029</v>
      </c>
      <c r="R74" s="37">
        <v>2793512</v>
      </c>
      <c r="S74" s="9">
        <f>(R74-Q74)/Q74</f>
        <v>-0.44540482097680995</v>
      </c>
    </row>
    <row r="75" spans="1:25">
      <c r="A75" s="135" t="s">
        <v>117</v>
      </c>
      <c r="B75" s="135"/>
      <c r="C75" s="135"/>
      <c r="D75" s="135"/>
      <c r="E75" s="135"/>
      <c r="F75" s="135"/>
      <c r="G75" s="84">
        <v>0</v>
      </c>
      <c r="H75" s="84">
        <v>0</v>
      </c>
      <c r="I75" s="84">
        <v>0</v>
      </c>
      <c r="J75" s="84">
        <v>0</v>
      </c>
      <c r="K75" s="84">
        <v>0</v>
      </c>
      <c r="L75" s="8">
        <v>4264592</v>
      </c>
      <c r="M75" s="8">
        <v>0</v>
      </c>
      <c r="N75" s="8">
        <v>0</v>
      </c>
      <c r="O75" s="2">
        <v>0</v>
      </c>
      <c r="P75" s="37">
        <f>P72/6</f>
        <v>4283078.333333333</v>
      </c>
      <c r="Q75" s="37">
        <v>0</v>
      </c>
      <c r="R75" s="37">
        <v>0</v>
      </c>
      <c r="S75" s="9">
        <v>0</v>
      </c>
    </row>
    <row r="76" spans="1:25">
      <c r="A76" s="135" t="s">
        <v>118</v>
      </c>
      <c r="B76" s="135"/>
      <c r="C76" s="135"/>
      <c r="D76" s="135"/>
      <c r="E76" s="135"/>
      <c r="F76" s="135"/>
      <c r="G76" s="37">
        <v>3361535</v>
      </c>
      <c r="H76" s="37">
        <v>2288452</v>
      </c>
      <c r="I76" s="37">
        <v>3894418</v>
      </c>
      <c r="J76" s="37">
        <v>2963057</v>
      </c>
      <c r="K76" s="37">
        <v>308231</v>
      </c>
      <c r="L76" s="37">
        <v>193734</v>
      </c>
      <c r="M76" s="37">
        <v>222039</v>
      </c>
      <c r="N76" s="37">
        <f>N73/69</f>
        <v>54664.797101449272</v>
      </c>
      <c r="O76" s="37">
        <v>191061</v>
      </c>
      <c r="P76" s="37">
        <f>P73/78</f>
        <v>197106.62820512822</v>
      </c>
      <c r="Q76" s="37">
        <v>574880</v>
      </c>
      <c r="R76" s="37">
        <v>331958</v>
      </c>
      <c r="S76" s="9">
        <f>(R76-Q76)/Q76</f>
        <v>-0.42256123016977454</v>
      </c>
    </row>
    <row r="79" spans="1:25">
      <c r="Q79" s="39"/>
    </row>
  </sheetData>
  <customSheetViews>
    <customSheetView guid="{C520D7F7-BD71-4ED9-BD7D-7AD450B86C47}" scale="90">
      <selection activeCell="M22" sqref="M22"/>
      <pageMargins left="0" right="0" top="0" bottom="0" header="0" footer="0"/>
      <pageSetup paperSize="9" orientation="portrait" r:id="rId1"/>
    </customSheetView>
  </customSheetViews>
  <mergeCells count="42">
    <mergeCell ref="Z3:Z4"/>
    <mergeCell ref="A20:A21"/>
    <mergeCell ref="B20:E20"/>
    <mergeCell ref="A37:C38"/>
    <mergeCell ref="D37:F37"/>
    <mergeCell ref="G37:I37"/>
    <mergeCell ref="J37:L37"/>
    <mergeCell ref="N3:P3"/>
    <mergeCell ref="Q3:S3"/>
    <mergeCell ref="A3:A4"/>
    <mergeCell ref="B3:D3"/>
    <mergeCell ref="E3:G3"/>
    <mergeCell ref="H3:J3"/>
    <mergeCell ref="K3:M3"/>
    <mergeCell ref="W3:Y3"/>
    <mergeCell ref="T3:V3"/>
    <mergeCell ref="E51:F51"/>
    <mergeCell ref="G51:H51"/>
    <mergeCell ref="I51:J51"/>
    <mergeCell ref="A39:C39"/>
    <mergeCell ref="A40:C40"/>
    <mergeCell ref="A41:C41"/>
    <mergeCell ref="A42:C42"/>
    <mergeCell ref="A43:C43"/>
    <mergeCell ref="A44:C44"/>
    <mergeCell ref="A47:C47"/>
    <mergeCell ref="Q51:R51"/>
    <mergeCell ref="S51:V51"/>
    <mergeCell ref="A73:F73"/>
    <mergeCell ref="A76:F76"/>
    <mergeCell ref="A45:C45"/>
    <mergeCell ref="A46:C46"/>
    <mergeCell ref="M51:N51"/>
    <mergeCell ref="A75:F75"/>
    <mergeCell ref="A63:D63"/>
    <mergeCell ref="A70:F70"/>
    <mergeCell ref="A71:F71"/>
    <mergeCell ref="A72:F72"/>
    <mergeCell ref="A74:F74"/>
    <mergeCell ref="K51:L51"/>
    <mergeCell ref="O51:P51"/>
    <mergeCell ref="A51:D52"/>
  </mergeCells>
  <conditionalFormatting sqref="W5:W13">
    <cfRule type="iconSet" priority="13">
      <iconSet iconSet="3Arrows">
        <cfvo type="percent" val="0"/>
        <cfvo type="percent" val="33"/>
        <cfvo type="percent" val="67"/>
      </iconSet>
    </cfRule>
  </conditionalFormatting>
  <conditionalFormatting sqref="W5:W15">
    <cfRule type="iconSet" priority="7">
      <iconSet iconSet="3Arrows">
        <cfvo type="percent" val="0"/>
        <cfvo type="percent" val="33"/>
        <cfvo type="percent" val="67"/>
      </iconSet>
    </cfRule>
  </conditionalFormatting>
  <conditionalFormatting sqref="W5:W16">
    <cfRule type="iconSet" priority="3">
      <iconSet iconSet="3Arrows">
        <cfvo type="percent" val="0"/>
        <cfvo type="percent" val="33"/>
        <cfvo type="percent" val="67"/>
      </iconSet>
    </cfRule>
  </conditionalFormatting>
  <conditionalFormatting sqref="X5:X15">
    <cfRule type="iconSet" priority="5">
      <iconSet iconSet="3Arrows">
        <cfvo type="percent" val="0"/>
        <cfvo type="percent" val="33"/>
        <cfvo type="percent" val="67"/>
      </iconSet>
    </cfRule>
  </conditionalFormatting>
  <conditionalFormatting sqref="X5:X16">
    <cfRule type="iconSet" priority="2">
      <iconSet iconSet="3Arrows">
        <cfvo type="percent" val="0"/>
        <cfvo type="percent" val="33"/>
        <cfvo type="percent" val="67"/>
      </iconSet>
    </cfRule>
  </conditionalFormatting>
  <conditionalFormatting sqref="Y5:Y15">
    <cfRule type="iconSet" priority="4">
      <iconSet iconSet="3Arrows">
        <cfvo type="percent" val="0"/>
        <cfvo type="percent" val="33"/>
        <cfvo type="percent" val="67"/>
      </iconSet>
    </cfRule>
  </conditionalFormatting>
  <conditionalFormatting sqref="Y5:Y16">
    <cfRule type="iconSet" priority="1">
      <iconSet iconSet="3Arrows">
        <cfvo type="percent" val="0"/>
        <cfvo type="percent" val="33"/>
        <cfvo type="percent" val="67"/>
      </iconSet>
    </cfRule>
  </conditionalFormatting>
  <pageMargins left="0.7" right="0.7" top="0.75" bottom="0.75" header="0.3" footer="0.3"/>
  <pageSetup paperSize="9" scale="34"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3"/>
  <sheetViews>
    <sheetView workbookViewId="0">
      <selection activeCell="D7" sqref="D7"/>
    </sheetView>
  </sheetViews>
  <sheetFormatPr defaultRowHeight="14.45"/>
  <cols>
    <col min="2" max="2" width="59.140625" style="60" customWidth="1"/>
  </cols>
  <sheetData>
    <row r="1" spans="1:4">
      <c r="A1" s="162" t="s">
        <v>119</v>
      </c>
      <c r="B1" s="162"/>
      <c r="C1" s="162"/>
      <c r="D1" s="162"/>
    </row>
    <row r="2" spans="1:4">
      <c r="A2" s="69"/>
      <c r="B2" s="69"/>
      <c r="C2" s="69"/>
      <c r="D2" s="69"/>
    </row>
    <row r="3" spans="1:4" ht="15" thickBot="1">
      <c r="A3" s="103" t="s">
        <v>120</v>
      </c>
      <c r="B3" s="104" t="s">
        <v>121</v>
      </c>
    </row>
    <row r="4" spans="1:4" ht="15" thickTop="1">
      <c r="A4" s="101" t="s">
        <v>122</v>
      </c>
      <c r="B4" s="102" t="s">
        <v>123</v>
      </c>
    </row>
    <row r="5" spans="1:4">
      <c r="A5" s="2" t="s">
        <v>124</v>
      </c>
      <c r="B5" s="71" t="s">
        <v>125</v>
      </c>
    </row>
    <row r="6" spans="1:4">
      <c r="A6" s="2" t="s">
        <v>126</v>
      </c>
      <c r="B6" s="71" t="s">
        <v>127</v>
      </c>
    </row>
    <row r="7" spans="1:4">
      <c r="A7" s="2" t="s">
        <v>128</v>
      </c>
      <c r="B7" s="71" t="s">
        <v>129</v>
      </c>
    </row>
    <row r="8" spans="1:4">
      <c r="A8" s="2" t="s">
        <v>130</v>
      </c>
      <c r="B8" s="71" t="s">
        <v>131</v>
      </c>
    </row>
    <row r="9" spans="1:4">
      <c r="A9" s="2" t="s">
        <v>132</v>
      </c>
      <c r="B9" s="71" t="s">
        <v>133</v>
      </c>
    </row>
    <row r="10" spans="1:4">
      <c r="A10" s="2" t="s">
        <v>134</v>
      </c>
      <c r="B10" s="71" t="s">
        <v>135</v>
      </c>
    </row>
    <row r="11" spans="1:4">
      <c r="A11" s="2" t="s">
        <v>136</v>
      </c>
      <c r="B11" s="71" t="s">
        <v>137</v>
      </c>
    </row>
    <row r="12" spans="1:4">
      <c r="A12" s="2" t="s">
        <v>138</v>
      </c>
      <c r="B12" s="71" t="s">
        <v>139</v>
      </c>
    </row>
    <row r="13" spans="1:4">
      <c r="A13" s="2" t="s">
        <v>140</v>
      </c>
      <c r="B13" s="71" t="s">
        <v>141</v>
      </c>
    </row>
    <row r="14" spans="1:4">
      <c r="A14" s="2" t="s">
        <v>142</v>
      </c>
      <c r="B14" s="71" t="s">
        <v>143</v>
      </c>
    </row>
    <row r="15" spans="1:4">
      <c r="A15" s="2" t="s">
        <v>144</v>
      </c>
      <c r="B15" s="71" t="s">
        <v>145</v>
      </c>
    </row>
    <row r="16" spans="1:4">
      <c r="A16" s="2" t="s">
        <v>146</v>
      </c>
      <c r="B16" s="71" t="s">
        <v>147</v>
      </c>
    </row>
    <row r="17" spans="1:2">
      <c r="A17" s="2" t="s">
        <v>148</v>
      </c>
      <c r="B17" s="71" t="s">
        <v>149</v>
      </c>
    </row>
    <row r="18" spans="1:2">
      <c r="A18" s="2" t="s">
        <v>150</v>
      </c>
      <c r="B18" s="71" t="s">
        <v>151</v>
      </c>
    </row>
    <row r="19" spans="1:2">
      <c r="A19" s="2" t="s">
        <v>152</v>
      </c>
      <c r="B19" s="107" t="s">
        <v>153</v>
      </c>
    </row>
    <row r="20" spans="1:2">
      <c r="A20" s="2" t="s">
        <v>154</v>
      </c>
      <c r="B20" s="71" t="s">
        <v>155</v>
      </c>
    </row>
    <row r="21" spans="1:2">
      <c r="A21" s="2" t="s">
        <v>156</v>
      </c>
      <c r="B21" s="106" t="s">
        <v>157</v>
      </c>
    </row>
    <row r="22" spans="1:2">
      <c r="A22" s="2" t="s">
        <v>158</v>
      </c>
      <c r="B22" s="71" t="s">
        <v>159</v>
      </c>
    </row>
    <row r="23" spans="1:2">
      <c r="A23" s="2" t="s">
        <v>160</v>
      </c>
      <c r="B23" s="71" t="s">
        <v>161</v>
      </c>
    </row>
    <row r="24" spans="1:2">
      <c r="A24" s="2" t="s">
        <v>162</v>
      </c>
      <c r="B24" s="71" t="s">
        <v>163</v>
      </c>
    </row>
    <row r="25" spans="1:2">
      <c r="A25" s="2" t="s">
        <v>164</v>
      </c>
      <c r="B25" s="71" t="s">
        <v>165</v>
      </c>
    </row>
    <row r="26" spans="1:2">
      <c r="A26" s="2" t="s">
        <v>166</v>
      </c>
      <c r="B26" s="71" t="s">
        <v>167</v>
      </c>
    </row>
    <row r="27" spans="1:2">
      <c r="A27" s="2" t="s">
        <v>168</v>
      </c>
      <c r="B27" s="71" t="s">
        <v>169</v>
      </c>
    </row>
    <row r="28" spans="1:2">
      <c r="A28" s="2" t="s">
        <v>170</v>
      </c>
      <c r="B28" s="71" t="s">
        <v>171</v>
      </c>
    </row>
    <row r="29" spans="1:2">
      <c r="A29" s="2" t="s">
        <v>172</v>
      </c>
      <c r="B29" s="71" t="s">
        <v>173</v>
      </c>
    </row>
    <row r="30" spans="1:2">
      <c r="A30" s="2" t="s">
        <v>174</v>
      </c>
      <c r="B30" s="71" t="s">
        <v>175</v>
      </c>
    </row>
    <row r="31" spans="1:2">
      <c r="A31" s="2" t="s">
        <v>176</v>
      </c>
      <c r="B31" s="71" t="s">
        <v>177</v>
      </c>
    </row>
    <row r="32" spans="1:2">
      <c r="A32" s="2" t="s">
        <v>178</v>
      </c>
      <c r="B32" s="71" t="s">
        <v>179</v>
      </c>
    </row>
    <row r="33" spans="1:3">
      <c r="A33" s="2" t="s">
        <v>180</v>
      </c>
      <c r="B33" s="71" t="s">
        <v>181</v>
      </c>
    </row>
    <row r="34" spans="1:3">
      <c r="A34" s="2" t="s">
        <v>182</v>
      </c>
      <c r="B34" s="71" t="s">
        <v>183</v>
      </c>
    </row>
    <row r="35" spans="1:3">
      <c r="A35" s="2" t="s">
        <v>184</v>
      </c>
      <c r="B35" s="71" t="s">
        <v>185</v>
      </c>
    </row>
    <row r="36" spans="1:3">
      <c r="A36" s="2" t="s">
        <v>186</v>
      </c>
      <c r="B36" s="71" t="s">
        <v>187</v>
      </c>
    </row>
    <row r="37" spans="1:3">
      <c r="A37" s="2" t="s">
        <v>188</v>
      </c>
      <c r="B37" s="71" t="s">
        <v>189</v>
      </c>
    </row>
    <row r="38" spans="1:3">
      <c r="A38" s="2" t="s">
        <v>190</v>
      </c>
      <c r="B38" s="71" t="s">
        <v>191</v>
      </c>
    </row>
    <row r="39" spans="1:3">
      <c r="A39" s="2" t="s">
        <v>192</v>
      </c>
      <c r="B39" s="71" t="s">
        <v>193</v>
      </c>
    </row>
    <row r="40" spans="1:3">
      <c r="A40" s="2" t="s">
        <v>194</v>
      </c>
      <c r="B40" s="71" t="s">
        <v>195</v>
      </c>
    </row>
    <row r="41" spans="1:3">
      <c r="A41" s="2" t="s">
        <v>196</v>
      </c>
      <c r="B41" s="71" t="s">
        <v>197</v>
      </c>
    </row>
    <row r="42" spans="1:3">
      <c r="A42" s="2" t="s">
        <v>198</v>
      </c>
      <c r="B42" s="71" t="s">
        <v>199</v>
      </c>
      <c r="C42" s="70"/>
    </row>
    <row r="43" spans="1:3">
      <c r="A43" s="2" t="s">
        <v>200</v>
      </c>
      <c r="B43" s="71" t="s">
        <v>201</v>
      </c>
    </row>
    <row r="44" spans="1:3">
      <c r="A44" s="2" t="s">
        <v>202</v>
      </c>
      <c r="B44" s="71" t="s">
        <v>203</v>
      </c>
    </row>
    <row r="45" spans="1:3">
      <c r="A45" s="2" t="s">
        <v>204</v>
      </c>
      <c r="B45" s="71" t="s">
        <v>205</v>
      </c>
    </row>
    <row r="46" spans="1:3">
      <c r="A46" s="2" t="s">
        <v>206</v>
      </c>
      <c r="B46" s="71" t="s">
        <v>207</v>
      </c>
    </row>
    <row r="47" spans="1:3">
      <c r="A47" s="2" t="s">
        <v>208</v>
      </c>
      <c r="B47" s="71" t="s">
        <v>209</v>
      </c>
    </row>
    <row r="48" spans="1:3">
      <c r="A48" s="2" t="s">
        <v>210</v>
      </c>
      <c r="B48" s="71" t="s">
        <v>211</v>
      </c>
    </row>
    <row r="49" spans="1:2">
      <c r="A49" s="2" t="s">
        <v>212</v>
      </c>
      <c r="B49" s="71" t="s">
        <v>213</v>
      </c>
    </row>
    <row r="50" spans="1:2">
      <c r="A50" s="2" t="s">
        <v>214</v>
      </c>
      <c r="B50" s="71" t="s">
        <v>215</v>
      </c>
    </row>
    <row r="51" spans="1:2">
      <c r="A51" s="2" t="s">
        <v>216</v>
      </c>
      <c r="B51" s="71" t="s">
        <v>217</v>
      </c>
    </row>
    <row r="52" spans="1:2">
      <c r="A52" s="2" t="s">
        <v>218</v>
      </c>
      <c r="B52" s="71" t="s">
        <v>219</v>
      </c>
    </row>
    <row r="53" spans="1:2">
      <c r="A53" s="2" t="s">
        <v>220</v>
      </c>
      <c r="B53" s="71" t="s">
        <v>221</v>
      </c>
    </row>
    <row r="54" spans="1:2">
      <c r="A54" s="2" t="s">
        <v>222</v>
      </c>
      <c r="B54" s="71" t="s">
        <v>223</v>
      </c>
    </row>
    <row r="55" spans="1:2">
      <c r="A55" s="2" t="s">
        <v>224</v>
      </c>
      <c r="B55" s="71" t="s">
        <v>225</v>
      </c>
    </row>
    <row r="56" spans="1:2">
      <c r="A56" s="2" t="s">
        <v>226</v>
      </c>
      <c r="B56" s="71" t="s">
        <v>227</v>
      </c>
    </row>
    <row r="57" spans="1:2">
      <c r="A57" s="2" t="s">
        <v>228</v>
      </c>
      <c r="B57" s="71" t="s">
        <v>229</v>
      </c>
    </row>
    <row r="58" spans="1:2">
      <c r="A58" s="2" t="s">
        <v>230</v>
      </c>
      <c r="B58" s="71" t="s">
        <v>231</v>
      </c>
    </row>
    <row r="59" spans="1:2">
      <c r="A59" s="2" t="s">
        <v>232</v>
      </c>
      <c r="B59" s="71" t="s">
        <v>233</v>
      </c>
    </row>
    <row r="60" spans="1:2">
      <c r="A60" s="2" t="s">
        <v>234</v>
      </c>
      <c r="B60" s="71" t="s">
        <v>235</v>
      </c>
    </row>
    <row r="61" spans="1:2">
      <c r="A61" s="2" t="s">
        <v>236</v>
      </c>
      <c r="B61" s="71" t="s">
        <v>237</v>
      </c>
    </row>
    <row r="62" spans="1:2">
      <c r="A62" s="2" t="s">
        <v>238</v>
      </c>
      <c r="B62" s="71" t="s">
        <v>239</v>
      </c>
    </row>
    <row r="63" spans="1:2">
      <c r="A63" s="2" t="s">
        <v>240</v>
      </c>
      <c r="B63" s="71" t="s">
        <v>241</v>
      </c>
    </row>
    <row r="64" spans="1:2">
      <c r="A64" s="2" t="s">
        <v>242</v>
      </c>
      <c r="B64" s="71" t="s">
        <v>243</v>
      </c>
    </row>
    <row r="65" spans="1:2">
      <c r="A65" s="2" t="s">
        <v>244</v>
      </c>
      <c r="B65" s="71" t="s">
        <v>245</v>
      </c>
    </row>
    <row r="66" spans="1:2">
      <c r="A66" s="2" t="s">
        <v>246</v>
      </c>
      <c r="B66" s="71" t="s">
        <v>247</v>
      </c>
    </row>
    <row r="67" spans="1:2">
      <c r="A67" s="2" t="s">
        <v>248</v>
      </c>
      <c r="B67" s="72" t="s">
        <v>249</v>
      </c>
    </row>
    <row r="68" spans="1:2">
      <c r="A68" s="2" t="s">
        <v>250</v>
      </c>
      <c r="B68" s="71" t="s">
        <v>251</v>
      </c>
    </row>
    <row r="69" spans="1:2">
      <c r="A69" s="2" t="s">
        <v>252</v>
      </c>
      <c r="B69" s="71" t="s">
        <v>253</v>
      </c>
    </row>
    <row r="70" spans="1:2">
      <c r="A70" s="2" t="s">
        <v>254</v>
      </c>
      <c r="B70" s="71" t="s">
        <v>255</v>
      </c>
    </row>
    <row r="71" spans="1:2">
      <c r="A71" s="2" t="s">
        <v>256</v>
      </c>
      <c r="B71" s="108" t="s">
        <v>257</v>
      </c>
    </row>
    <row r="72" spans="1:2">
      <c r="A72" s="2" t="s">
        <v>258</v>
      </c>
      <c r="B72" s="84" t="s">
        <v>259</v>
      </c>
    </row>
    <row r="73" spans="1:2">
      <c r="A73" s="2" t="s">
        <v>260</v>
      </c>
      <c r="B73" s="84" t="s">
        <v>261</v>
      </c>
    </row>
  </sheetData>
  <customSheetViews>
    <customSheetView guid="{C520D7F7-BD71-4ED9-BD7D-7AD450B86C47}">
      <selection activeCell="H36" sqref="H36"/>
      <pageMargins left="0" right="0" top="0" bottom="0" header="0" footer="0"/>
    </customSheetView>
  </customSheetViews>
  <mergeCells count="1">
    <mergeCell ref="A1:D1"/>
  </mergeCells>
  <phoneticPr fontId="4" type="noConversion"/>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8"/>
  <sheetViews>
    <sheetView zoomScale="93" zoomScaleNormal="93" workbookViewId="0">
      <selection activeCell="L9" sqref="L9"/>
    </sheetView>
  </sheetViews>
  <sheetFormatPr defaultRowHeight="14.45"/>
  <sheetData>
    <row r="1" spans="1:12">
      <c r="A1" s="68" t="s">
        <v>11</v>
      </c>
    </row>
    <row r="3" spans="1:12" ht="73.5" customHeight="1">
      <c r="A3" s="2" t="s">
        <v>122</v>
      </c>
      <c r="B3" s="164" t="s">
        <v>262</v>
      </c>
      <c r="C3" s="164"/>
      <c r="D3" s="164"/>
      <c r="E3" s="164"/>
      <c r="F3" s="164"/>
      <c r="G3" s="164"/>
      <c r="H3" s="164"/>
      <c r="I3" s="164"/>
      <c r="J3" s="164"/>
      <c r="L3" s="60"/>
    </row>
    <row r="4" spans="1:12" ht="57" customHeight="1">
      <c r="A4" s="2" t="s">
        <v>124</v>
      </c>
      <c r="B4" s="163" t="s">
        <v>263</v>
      </c>
      <c r="C4" s="163"/>
      <c r="D4" s="163"/>
      <c r="E4" s="163"/>
      <c r="F4" s="163"/>
      <c r="G4" s="163"/>
      <c r="H4" s="163"/>
      <c r="I4" s="163"/>
      <c r="J4" s="163"/>
    </row>
    <row r="5" spans="1:12" ht="59.45" customHeight="1">
      <c r="A5" s="2" t="s">
        <v>126</v>
      </c>
      <c r="B5" s="165" t="s">
        <v>264</v>
      </c>
      <c r="C5" s="163"/>
      <c r="D5" s="163"/>
      <c r="E5" s="163"/>
      <c r="F5" s="163"/>
      <c r="G5" s="163"/>
      <c r="H5" s="163"/>
      <c r="I5" s="163"/>
      <c r="J5" s="163"/>
    </row>
    <row r="6" spans="1:12" ht="121.5" customHeight="1">
      <c r="A6" s="2" t="s">
        <v>128</v>
      </c>
      <c r="B6" s="163" t="s">
        <v>265</v>
      </c>
      <c r="C6" s="163"/>
      <c r="D6" s="163"/>
      <c r="E6" s="163"/>
      <c r="F6" s="163"/>
      <c r="G6" s="163"/>
      <c r="H6" s="163"/>
      <c r="I6" s="163"/>
      <c r="J6" s="163"/>
    </row>
    <row r="7" spans="1:12" ht="49.5" customHeight="1">
      <c r="A7" s="2" t="s">
        <v>130</v>
      </c>
      <c r="B7" s="163" t="s">
        <v>266</v>
      </c>
      <c r="C7" s="163"/>
      <c r="D7" s="163"/>
      <c r="E7" s="163"/>
      <c r="F7" s="163"/>
      <c r="G7" s="163"/>
      <c r="H7" s="163"/>
      <c r="I7" s="163"/>
      <c r="J7" s="163"/>
    </row>
    <row r="8" spans="1:12" ht="58.5" customHeight="1">
      <c r="A8" s="2" t="s">
        <v>132</v>
      </c>
      <c r="B8" s="163" t="s">
        <v>267</v>
      </c>
      <c r="C8" s="163"/>
      <c r="D8" s="163"/>
      <c r="E8" s="163"/>
      <c r="F8" s="163"/>
      <c r="G8" s="163"/>
      <c r="H8" s="163"/>
      <c r="I8" s="163"/>
      <c r="J8" s="163"/>
    </row>
    <row r="9" spans="1:12" ht="117.6" customHeight="1">
      <c r="A9" s="2" t="s">
        <v>134</v>
      </c>
      <c r="B9" s="163" t="s">
        <v>268</v>
      </c>
      <c r="C9" s="163"/>
      <c r="D9" s="163"/>
      <c r="E9" s="163"/>
      <c r="F9" s="163"/>
      <c r="G9" s="163"/>
      <c r="H9" s="163"/>
      <c r="I9" s="163"/>
      <c r="J9" s="163"/>
    </row>
    <row r="21" spans="4:8">
      <c r="D21" s="66"/>
      <c r="E21" s="65"/>
      <c r="F21" s="65"/>
    </row>
    <row r="22" spans="4:8">
      <c r="D22" s="65"/>
      <c r="E22" s="65"/>
      <c r="F22" s="65"/>
      <c r="G22" s="65"/>
      <c r="H22" s="65"/>
    </row>
    <row r="23" spans="4:8">
      <c r="D23" s="65"/>
      <c r="E23" s="65"/>
      <c r="F23" s="65"/>
    </row>
    <row r="24" spans="4:8">
      <c r="D24" s="65"/>
      <c r="E24" s="65"/>
      <c r="F24" s="65"/>
    </row>
    <row r="25" spans="4:8">
      <c r="D25" s="65"/>
      <c r="E25" s="65"/>
      <c r="F25" s="65"/>
    </row>
    <row r="26" spans="4:8">
      <c r="D26" s="65"/>
      <c r="E26" s="65"/>
      <c r="F26" s="65"/>
    </row>
    <row r="27" spans="4:8">
      <c r="D27" s="66"/>
      <c r="E27" s="66"/>
      <c r="F27" s="66"/>
    </row>
    <row r="28" spans="4:8">
      <c r="D28" s="67"/>
      <c r="E28" s="65"/>
      <c r="F28" s="65"/>
    </row>
  </sheetData>
  <customSheetViews>
    <customSheetView guid="{C520D7F7-BD71-4ED9-BD7D-7AD450B86C47}" topLeftCell="A4">
      <selection activeCell="Q9" sqref="Q9"/>
      <pageMargins left="0" right="0" top="0" bottom="0" header="0" footer="0"/>
      <pageSetup paperSize="9" orientation="portrait" r:id="rId1"/>
    </customSheetView>
  </customSheetViews>
  <mergeCells count="7">
    <mergeCell ref="B8:J8"/>
    <mergeCell ref="B9:J9"/>
    <mergeCell ref="B3:J3"/>
    <mergeCell ref="B4:J4"/>
    <mergeCell ref="B5:J5"/>
    <mergeCell ref="B6:J6"/>
    <mergeCell ref="B7:J7"/>
  </mergeCells>
  <pageMargins left="0.7" right="0.7" top="0.75" bottom="0.75" header="0.3" footer="0.3"/>
  <pageSetup paperSize="9" scale="7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5" ma:contentTypeDescription="Izveidot jaunu dokumentu." ma:contentTypeScope="" ma:versionID="ac37767c75182db7f9d3bb1c35b59dd7">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7b46f8afdee4b4a11dc1cc742637ae7"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SharedWithUsers xmlns="2bd09435-a6f8-4b25-a728-35d6bfb889dd">
      <UserInfo>
        <DisplayName>Evija Mozga</DisplayName>
        <AccountId>12</AccountId>
        <AccountType/>
      </UserInfo>
      <UserInfo>
        <DisplayName>Marika Vizule</DisplayName>
        <AccountId>18</AccountId>
        <AccountType/>
      </UserInfo>
      <UserInfo>
        <DisplayName>Renāte Kundziņa</DisplayName>
        <AccountId>15</AccountId>
        <AccountType/>
      </UserInfo>
    </SharedWithUsers>
  </documentManagement>
</p:properties>
</file>

<file path=customXml/itemProps1.xml><?xml version="1.0" encoding="utf-8"?>
<ds:datastoreItem xmlns:ds="http://schemas.openxmlformats.org/officeDocument/2006/customXml" ds:itemID="{0237D9EA-EFAA-42C1-A4B0-656BA0BACADF}"/>
</file>

<file path=customXml/itemProps2.xml><?xml version="1.0" encoding="utf-8"?>
<ds:datastoreItem xmlns:ds="http://schemas.openxmlformats.org/officeDocument/2006/customXml" ds:itemID="{507967DB-1E72-40A1-83EB-1CC7A3F222B8}"/>
</file>

<file path=customXml/itemProps3.xml><?xml version="1.0" encoding="utf-8"?>
<ds:datastoreItem xmlns:ds="http://schemas.openxmlformats.org/officeDocument/2006/customXml" ds:itemID="{6A2F4FB7-2348-4EFE-9887-CB677FF591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Renāte Kundziņa</dc:creator>
  <cp:keywords/>
  <dc:description/>
  <cp:lastModifiedBy>Evija Mozga</cp:lastModifiedBy>
  <cp:revision/>
  <dcterms:created xsi:type="dcterms:W3CDTF">2019-07-26T08:38:33Z</dcterms:created>
  <dcterms:modified xsi:type="dcterms:W3CDTF">2024-05-22T06:23:56Z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2287400</vt:r8>
  </property>
  <property fmtid="{D5CDD505-2E9C-101B-9397-08002B2CF9AE}" pid="4" name="MediaServiceImageTags">
    <vt:lpwstr/>
  </property>
</Properties>
</file>