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0"/>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Laikrindas/2023/Rezultāti-gads-2023/"/>
    </mc:Choice>
  </mc:AlternateContent>
  <xr:revisionPtr revIDLastSave="171" documentId="6_{8C5621C5-1ECE-4FAD-B219-655F64F41730}" xr6:coauthVersionLast="47" xr6:coauthVersionMax="47" xr10:uidLastSave="{D8136E4E-4B7C-48ED-A101-A1B23E221B03}"/>
  <bookViews>
    <workbookView xWindow="28680" yWindow="-120" windowWidth="29040" windowHeight="17640" xr2:uid="{D83B6EA6-7617-4E36-BE6C-E55BBDA207E4}"/>
  </bookViews>
  <sheets>
    <sheet name="Rezultātu-paziņojumi-PIL-202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D25" i="1"/>
  <c r="C25" i="1"/>
  <c r="D24" i="1"/>
  <c r="C24" i="1"/>
  <c r="D23" i="1"/>
  <c r="C23" i="1"/>
  <c r="D19" i="1"/>
  <c r="C19" i="1"/>
  <c r="D18" i="1"/>
  <c r="C18" i="1"/>
  <c r="D17" i="1"/>
  <c r="C17" i="1"/>
  <c r="D14" i="1"/>
  <c r="C14" i="1"/>
  <c r="D13" i="1"/>
  <c r="C13" i="1"/>
  <c r="D12" i="1"/>
  <c r="C12" i="1"/>
  <c r="D46" i="1"/>
  <c r="C46" i="1"/>
  <c r="D44" i="1"/>
  <c r="C44" i="1"/>
  <c r="D43" i="1"/>
  <c r="C43" i="1"/>
  <c r="D38" i="1"/>
  <c r="C38" i="1"/>
  <c r="D37" i="1"/>
  <c r="C37" i="1"/>
  <c r="D36" i="1"/>
  <c r="C36" i="1"/>
  <c r="D32" i="1"/>
  <c r="C32" i="1"/>
  <c r="D31" i="1"/>
  <c r="C31" i="1"/>
  <c r="D30" i="1"/>
  <c r="C30" i="1"/>
  <c r="H25" i="1" l="1"/>
  <c r="H24" i="1"/>
  <c r="H23" i="1"/>
  <c r="G24" i="1"/>
  <c r="G23" i="1"/>
  <c r="H19" i="1"/>
  <c r="H18" i="1"/>
  <c r="H17" i="1"/>
  <c r="G18" i="1"/>
  <c r="G17" i="1"/>
  <c r="H14" i="1"/>
  <c r="H13" i="1"/>
  <c r="H12" i="1"/>
  <c r="G25" i="1"/>
  <c r="D21" i="1"/>
  <c r="D15" i="1"/>
  <c r="G19" i="1"/>
  <c r="C10" i="1"/>
  <c r="D10" i="1"/>
  <c r="H38" i="1"/>
  <c r="H37" i="1"/>
  <c r="H36" i="1"/>
  <c r="G38" i="1"/>
  <c r="G37" i="1"/>
  <c r="G36" i="1"/>
  <c r="C21" i="1" l="1"/>
  <c r="C15" i="1"/>
  <c r="H32" i="1" l="1"/>
  <c r="H31" i="1"/>
  <c r="H30" i="1"/>
  <c r="G32" i="1"/>
  <c r="G31" i="1"/>
  <c r="G30" i="1"/>
  <c r="D34" i="1"/>
  <c r="C34" i="1"/>
  <c r="D28" i="1"/>
  <c r="C28" i="1"/>
  <c r="H43" i="1"/>
  <c r="H44" i="1"/>
  <c r="G44" i="1"/>
  <c r="G43" i="1"/>
  <c r="H46" i="1"/>
  <c r="G46" i="1"/>
  <c r="D41" i="1"/>
  <c r="D47" i="1" s="1"/>
  <c r="C41" i="1"/>
  <c r="C47" i="1" l="1"/>
  <c r="F10" i="1"/>
  <c r="F15" i="1"/>
  <c r="E15" i="1"/>
  <c r="F41" i="1"/>
  <c r="E41" i="1"/>
  <c r="F34" i="1"/>
  <c r="E34" i="1"/>
  <c r="F28" i="1"/>
  <c r="E28" i="1"/>
  <c r="F21" i="1"/>
  <c r="E21" i="1"/>
  <c r="F39" i="1" l="1"/>
  <c r="E47" i="1"/>
  <c r="F47" i="1"/>
  <c r="E39" i="1"/>
  <c r="H34" i="1"/>
  <c r="D39" i="1"/>
  <c r="G28" i="1"/>
  <c r="H15" i="1"/>
  <c r="G14" i="1"/>
  <c r="G13" i="1"/>
  <c r="G12" i="1"/>
  <c r="F8" i="1"/>
  <c r="E10" i="1"/>
  <c r="G10" i="1" s="1"/>
  <c r="C8" i="1" l="1"/>
  <c r="C39" i="1"/>
  <c r="D8" i="1"/>
  <c r="F7" i="1"/>
  <c r="H28" i="1"/>
  <c r="E8" i="1"/>
  <c r="E7" i="1" s="1"/>
  <c r="F26" i="1"/>
  <c r="H10" i="1"/>
  <c r="G15" i="1"/>
  <c r="G21" i="1"/>
  <c r="H21" i="1"/>
  <c r="G34" i="1"/>
  <c r="G41" i="1"/>
  <c r="H41" i="1"/>
  <c r="D7" i="1" l="1"/>
  <c r="H7" i="1" s="1"/>
  <c r="G7" i="1"/>
  <c r="H8" i="1"/>
  <c r="D26" i="1"/>
  <c r="C26" i="1"/>
  <c r="E26" i="1"/>
  <c r="G8" i="1"/>
</calcChain>
</file>

<file path=xl/sharedStrings.xml><?xml version="1.0" encoding="utf-8"?>
<sst xmlns="http://schemas.openxmlformats.org/spreadsheetml/2006/main" count="55" uniqueCount="26">
  <si>
    <t xml:space="preserve">Publisko iepirkumu likuma publikāciju statistikas rādītāji </t>
  </si>
  <si>
    <t>Aktualizēts: 23.02.2024.</t>
  </si>
  <si>
    <t>Pārskata periods</t>
  </si>
  <si>
    <t>Dati</t>
  </si>
  <si>
    <t>2022. gada attiecīgā perioda dati</t>
  </si>
  <si>
    <t xml:space="preserve">Īpatsvats (%) </t>
  </si>
  <si>
    <t>Rezultātu paziņojumu skaits</t>
  </si>
  <si>
    <t xml:space="preserve">Kopējā noslēgtā līgumsumma (EUR bez PVN) </t>
  </si>
  <si>
    <t>Publisko iepirkumu likums</t>
  </si>
  <si>
    <t>Pavisam kopā</t>
  </si>
  <si>
    <t>virs un zem ES līgumcenu sliekšņa</t>
  </si>
  <si>
    <t xml:space="preserve">t.sk. </t>
  </si>
  <si>
    <t>virs ES līgumcenu sliekšņa*</t>
  </si>
  <si>
    <t>Būvdarbi</t>
  </si>
  <si>
    <t>Piegāde</t>
  </si>
  <si>
    <t>Pakalpojumi</t>
  </si>
  <si>
    <t>zem  ES līgumcenu sliekšņa**</t>
  </si>
  <si>
    <t>virs/zem līgumcenu sliekšņa</t>
  </si>
  <si>
    <t>Norāde par centralizētu iepirkumu</t>
  </si>
  <si>
    <r>
      <t>Kopējais īpatsvars centralizētie iepirkumi (salīdzinājumā ar kopējo noslēgto līgumsummu un skaitu,</t>
    </r>
    <r>
      <rPr>
        <b/>
        <sz val="10"/>
        <color theme="1"/>
        <rFont val="Calibri"/>
        <family val="2"/>
        <charset val="186"/>
        <scheme val="minor"/>
      </rPr>
      <t>%</t>
    </r>
    <r>
      <rPr>
        <sz val="10"/>
        <color theme="1"/>
        <rFont val="Calibri"/>
        <family val="2"/>
        <charset val="186"/>
        <scheme val="minor"/>
      </rPr>
      <t>)</t>
    </r>
  </si>
  <si>
    <t>9. panta kārtībā</t>
  </si>
  <si>
    <t>2. pielikuma pakalpojumi</t>
  </si>
  <si>
    <t>zem ES līgumcenu sliekšņa**</t>
  </si>
  <si>
    <t>Rezultātu paziņojumu skaitu veido - Paziņojums par līguma slēgšanas tiesību piešķiršanu (neiekļaujot līgumus vispārīgās vienošanās ietvaros), Paziņojums par metu konkursa rezultātiem, Paziņojums par sociālajiem un citiem īpašiem pakalpojumiem - paziņojums par līguma slēgšanas tiesību piešķiršanu, informatīvs paziņojums par noslēgto līgumu, Paziņojums par līguma slēgšanas tiesību piešķiršanu attiecībā uz sociālajiem un citiem īpašiem pakalpojumiem, Informatīvs paziņojums par līguma slēgšanas tiesību piešķiršanu.</t>
  </si>
  <si>
    <t>* iepirkumi ar paredzamo līgumcenu, kas ir vienāda ar MK noteiktajām līgumcenu robežvērtībām vai lielāka par to</t>
  </si>
  <si>
    <t>** iepirkumi ar paredzamo līgumcenu, kas ir mazāka par MK noteiktajām līgumcenu robežvērtībām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</si>
</sst>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font>
      <sz val="11"/>
      <color theme="1"/>
      <name val="Calibri"/>
      <family val="2"/>
      <charset val="186"/>
      <scheme val="minor"/>
    </font>
    <font>
      <b/>
      <sz val="12"/>
      <color theme="1"/>
      <name val="Calibri"/>
      <family val="2"/>
      <charset val="186"/>
      <scheme val="minor"/>
    </font>
    <font>
      <sz val="10"/>
      <color theme="1"/>
      <name val="Calibri"/>
      <family val="2"/>
      <charset val="186"/>
      <scheme val="minor"/>
    </font>
    <font>
      <b/>
      <sz val="10"/>
      <color theme="1"/>
      <name val="Calibri"/>
      <family val="2"/>
      <charset val="186"/>
      <scheme val="minor"/>
    </font>
    <font>
      <b/>
      <sz val="14"/>
      <color theme="1"/>
      <name val="Calibri"/>
      <family val="2"/>
      <charset val="186"/>
      <scheme val="minor"/>
    </font>
    <font>
      <b/>
      <sz val="12"/>
      <color rgb="FFC00000"/>
      <name val="Calibri"/>
      <family val="2"/>
      <charset val="186"/>
      <scheme val="minor"/>
    </font>
    <font>
      <b/>
      <sz val="10"/>
      <color rgb="FFC00000"/>
      <name val="Calibri"/>
      <family val="2"/>
      <charset val="186"/>
      <scheme val="minor"/>
    </font>
    <font>
      <b/>
      <i/>
      <sz val="10"/>
      <color rgb="FFC00000"/>
      <name val="Calibri"/>
      <family val="2"/>
      <charset val="186"/>
      <scheme val="minor"/>
    </font>
    <font>
      <b/>
      <u/>
      <sz val="14"/>
      <color theme="1"/>
      <name val="Calibri"/>
      <family val="2"/>
      <charset val="186"/>
      <scheme val="minor"/>
    </font>
    <font>
      <sz val="10"/>
      <name val="Calibri"/>
      <family val="2"/>
      <charset val="186"/>
      <scheme val="minor"/>
    </font>
    <font>
      <sz val="10"/>
      <color rgb="FFFF0000"/>
      <name val="Calibri"/>
      <family val="2"/>
      <charset val="186"/>
      <scheme val="minor"/>
    </font>
    <font>
      <b/>
      <u/>
      <sz val="12"/>
      <color theme="1"/>
      <name val="Calibri"/>
      <family val="2"/>
      <charset val="186"/>
      <scheme val="minor"/>
    </font>
  </fonts>
  <fills count="10">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lightGray">
        <bgColor theme="7" tint="0.59999389629810485"/>
      </patternFill>
    </fill>
    <fill>
      <patternFill patternType="solid">
        <fgColor theme="2" tint="-0.499984740745262"/>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81">
    <xf numFmtId="0" fontId="0" fillId="0" borderId="0" xfId="0"/>
    <xf numFmtId="0" fontId="2" fillId="0" borderId="0" xfId="0" applyFont="1"/>
    <xf numFmtId="0" fontId="2" fillId="2" borderId="2" xfId="0" applyFont="1" applyFill="1" applyBorder="1" applyAlignment="1">
      <alignment horizontal="center" wrapText="1"/>
    </xf>
    <xf numFmtId="0" fontId="4" fillId="0" borderId="2" xfId="0" applyFont="1" applyBorder="1" applyAlignment="1">
      <alignment horizontal="right"/>
    </xf>
    <xf numFmtId="0" fontId="2" fillId="0" borderId="2" xfId="0" applyFont="1" applyBorder="1"/>
    <xf numFmtId="3" fontId="5" fillId="0" borderId="2" xfId="0" applyNumberFormat="1" applyFont="1" applyBorder="1"/>
    <xf numFmtId="164" fontId="2" fillId="0" borderId="2" xfId="0" applyNumberFormat="1" applyFont="1" applyBorder="1"/>
    <xf numFmtId="0" fontId="3" fillId="4" borderId="2" xfId="0" applyFont="1" applyFill="1" applyBorder="1" applyAlignment="1">
      <alignment horizontal="right" wrapText="1"/>
    </xf>
    <xf numFmtId="3" fontId="6" fillId="4" borderId="2" xfId="0" applyNumberFormat="1" applyFont="1" applyFill="1" applyBorder="1"/>
    <xf numFmtId="0" fontId="2" fillId="0" borderId="2" xfId="0" applyFont="1" applyBorder="1" applyAlignment="1">
      <alignment horizontal="right"/>
    </xf>
    <xf numFmtId="0" fontId="2" fillId="2" borderId="2" xfId="0" applyFont="1" applyFill="1" applyBorder="1"/>
    <xf numFmtId="3" fontId="2" fillId="2" borderId="2" xfId="0" applyNumberFormat="1" applyFont="1" applyFill="1" applyBorder="1"/>
    <xf numFmtId="0" fontId="7" fillId="0" borderId="2" xfId="0" applyFont="1" applyBorder="1"/>
    <xf numFmtId="3" fontId="6" fillId="0" borderId="2" xfId="0" applyNumberFormat="1" applyFont="1" applyBorder="1"/>
    <xf numFmtId="165" fontId="2" fillId="0" borderId="2" xfId="0" applyNumberFormat="1" applyFont="1" applyBorder="1"/>
    <xf numFmtId="0" fontId="2" fillId="5" borderId="2" xfId="0" applyFont="1" applyFill="1" applyBorder="1"/>
    <xf numFmtId="3" fontId="2" fillId="5" borderId="2" xfId="0" applyNumberFormat="1" applyFont="1" applyFill="1" applyBorder="1"/>
    <xf numFmtId="0" fontId="2" fillId="0" borderId="7" xfId="0" applyFont="1" applyBorder="1" applyAlignment="1">
      <alignment horizontal="right"/>
    </xf>
    <xf numFmtId="0" fontId="2" fillId="5" borderId="7" xfId="0" applyFont="1" applyFill="1" applyBorder="1"/>
    <xf numFmtId="3" fontId="2" fillId="5" borderId="7" xfId="0" applyNumberFormat="1" applyFont="1" applyFill="1" applyBorder="1"/>
    <xf numFmtId="164" fontId="2" fillId="0" borderId="7" xfId="0" applyNumberFormat="1" applyFont="1" applyBorder="1"/>
    <xf numFmtId="0" fontId="2" fillId="5" borderId="2" xfId="0" applyFont="1" applyFill="1" applyBorder="1" applyAlignment="1">
      <alignment horizontal="right"/>
    </xf>
    <xf numFmtId="0" fontId="2" fillId="5" borderId="9" xfId="0" applyFont="1" applyFill="1" applyBorder="1"/>
    <xf numFmtId="164" fontId="2" fillId="0" borderId="9" xfId="0" applyNumberFormat="1" applyFont="1" applyBorder="1"/>
    <xf numFmtId="3" fontId="2" fillId="0" borderId="2" xfId="0" applyNumberFormat="1" applyFont="1" applyBorder="1"/>
    <xf numFmtId="0" fontId="3" fillId="6" borderId="2" xfId="0" applyFont="1" applyFill="1" applyBorder="1" applyAlignment="1">
      <alignment horizontal="left" wrapText="1"/>
    </xf>
    <xf numFmtId="0" fontId="2" fillId="6" borderId="2" xfId="0" applyFont="1" applyFill="1" applyBorder="1" applyAlignment="1">
      <alignment horizontal="right"/>
    </xf>
    <xf numFmtId="0" fontId="2" fillId="6" borderId="9" xfId="0" applyFont="1" applyFill="1" applyBorder="1" applyAlignment="1">
      <alignment horizontal="right"/>
    </xf>
    <xf numFmtId="0" fontId="9" fillId="5" borderId="9" xfId="0" applyFont="1" applyFill="1" applyBorder="1"/>
    <xf numFmtId="0" fontId="2" fillId="7" borderId="10" xfId="0" applyFont="1" applyFill="1" applyBorder="1" applyAlignment="1">
      <alignment wrapText="1"/>
    </xf>
    <xf numFmtId="164" fontId="0" fillId="7" borderId="10" xfId="0" applyNumberFormat="1" applyFill="1" applyBorder="1"/>
    <xf numFmtId="165" fontId="0" fillId="7" borderId="10" xfId="0" applyNumberFormat="1" applyFill="1" applyBorder="1"/>
    <xf numFmtId="0" fontId="0" fillId="8" borderId="10" xfId="0" applyFill="1" applyBorder="1"/>
    <xf numFmtId="0" fontId="7" fillId="4" borderId="8" xfId="0" applyFont="1" applyFill="1" applyBorder="1"/>
    <xf numFmtId="3" fontId="6" fillId="4" borderId="8" xfId="0" applyNumberFormat="1" applyFont="1" applyFill="1" applyBorder="1"/>
    <xf numFmtId="164" fontId="2" fillId="2" borderId="2" xfId="0" applyNumberFormat="1" applyFont="1" applyFill="1" applyBorder="1"/>
    <xf numFmtId="0" fontId="2" fillId="7" borderId="2" xfId="0" applyFont="1" applyFill="1" applyBorder="1" applyAlignment="1">
      <alignment wrapText="1"/>
    </xf>
    <xf numFmtId="164" fontId="0" fillId="7" borderId="2" xfId="0" applyNumberFormat="1" applyFill="1" applyBorder="1"/>
    <xf numFmtId="165" fontId="0" fillId="7" borderId="2" xfId="0" applyNumberFormat="1" applyFill="1" applyBorder="1"/>
    <xf numFmtId="0" fontId="0" fillId="8" borderId="2" xfId="0" applyFill="1" applyBorder="1"/>
    <xf numFmtId="0" fontId="6" fillId="4" borderId="7" xfId="0" applyFont="1" applyFill="1" applyBorder="1" applyAlignment="1">
      <alignment horizontal="left"/>
    </xf>
    <xf numFmtId="3" fontId="6" fillId="4" borderId="7" xfId="0" applyNumberFormat="1" applyFont="1" applyFill="1" applyBorder="1"/>
    <xf numFmtId="0" fontId="2" fillId="2" borderId="7" xfId="0" applyFont="1" applyFill="1" applyBorder="1"/>
    <xf numFmtId="3" fontId="2" fillId="2" borderId="7" xfId="0" applyNumberFormat="1" applyFont="1" applyFill="1" applyBorder="1"/>
    <xf numFmtId="0" fontId="7" fillId="0" borderId="9" xfId="0" applyFont="1" applyBorder="1"/>
    <xf numFmtId="165" fontId="2" fillId="0" borderId="9" xfId="0" applyNumberFormat="1" applyFont="1" applyBorder="1"/>
    <xf numFmtId="3" fontId="3" fillId="0" borderId="0" xfId="0" applyNumberFormat="1" applyFont="1"/>
    <xf numFmtId="0" fontId="10" fillId="0" borderId="0" xfId="0" applyFont="1"/>
    <xf numFmtId="0" fontId="3" fillId="0" borderId="0" xfId="0" applyFont="1"/>
    <xf numFmtId="0" fontId="11" fillId="0" borderId="0" xfId="0" applyFont="1"/>
    <xf numFmtId="164" fontId="0" fillId="7" borderId="14" xfId="0" applyNumberFormat="1" applyFill="1" applyBorder="1"/>
    <xf numFmtId="3" fontId="9" fillId="0" borderId="7" xfId="0" applyNumberFormat="1" applyFont="1" applyBorder="1"/>
    <xf numFmtId="3" fontId="9" fillId="0" borderId="9" xfId="0" applyNumberFormat="1" applyFont="1" applyBorder="1"/>
    <xf numFmtId="3" fontId="2" fillId="0" borderId="0" xfId="0" applyNumberFormat="1" applyFont="1"/>
    <xf numFmtId="10" fontId="0" fillId="0" borderId="0" xfId="0" applyNumberFormat="1"/>
    <xf numFmtId="0" fontId="2" fillId="7" borderId="2" xfId="0" applyFont="1" applyFill="1" applyBorder="1"/>
    <xf numFmtId="0" fontId="2" fillId="0" borderId="9" xfId="0" applyFont="1" applyBorder="1"/>
    <xf numFmtId="3" fontId="2" fillId="0" borderId="9" xfId="0" applyNumberFormat="1" applyFont="1" applyBorder="1"/>
    <xf numFmtId="0" fontId="2" fillId="7" borderId="8" xfId="0" applyFont="1" applyFill="1" applyBorder="1"/>
    <xf numFmtId="164" fontId="0" fillId="7" borderId="8" xfId="0" applyNumberFormat="1" applyFill="1" applyBorder="1"/>
    <xf numFmtId="165" fontId="0" fillId="7" borderId="8" xfId="0" applyNumberFormat="1" applyFill="1" applyBorder="1"/>
    <xf numFmtId="0" fontId="0" fillId="8" borderId="8" xfId="0" applyFill="1" applyBorder="1"/>
    <xf numFmtId="0" fontId="2" fillId="4" borderId="2" xfId="0" applyFont="1" applyFill="1" applyBorder="1"/>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 fillId="9" borderId="8" xfId="0" applyFont="1" applyFill="1" applyBorder="1" applyAlignment="1">
      <alignment horizontal="center"/>
    </xf>
    <xf numFmtId="0" fontId="2" fillId="9" borderId="11" xfId="0" applyFont="1" applyFill="1" applyBorder="1" applyAlignment="1">
      <alignment horizontal="center"/>
    </xf>
    <xf numFmtId="0" fontId="2" fillId="9" borderId="12" xfId="0" applyFont="1" applyFill="1" applyBorder="1" applyAlignment="1">
      <alignment horizontal="center"/>
    </xf>
    <xf numFmtId="2" fontId="1" fillId="0" borderId="0" xfId="0" applyNumberFormat="1" applyFont="1" applyAlignment="1">
      <alignment horizontal="left" wrapText="1"/>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wrapText="1"/>
    </xf>
    <xf numFmtId="0" fontId="8" fillId="2" borderId="13" xfId="0" applyFont="1" applyFill="1" applyBorder="1" applyAlignment="1">
      <alignment horizontal="center"/>
    </xf>
    <xf numFmtId="0" fontId="8" fillId="2" borderId="3" xfId="0" applyFont="1" applyFill="1" applyBorder="1" applyAlignment="1">
      <alignment horizontal="center"/>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F3E6-EA6D-4CA9-A294-860E7BD13B30}">
  <dimension ref="A1:J59"/>
  <sheetViews>
    <sheetView tabSelected="1" workbookViewId="0">
      <selection activeCell="C7" sqref="C7"/>
    </sheetView>
  </sheetViews>
  <sheetFormatPr defaultRowHeight="14.45"/>
  <cols>
    <col min="1" max="1" width="24.42578125" customWidth="1"/>
    <col min="2" max="2" width="7.7109375" customWidth="1"/>
    <col min="3" max="3" width="8.28515625" customWidth="1"/>
    <col min="4" max="4" width="14.28515625" bestFit="1" customWidth="1"/>
    <col min="5" max="5" width="11.140625" customWidth="1"/>
    <col min="6" max="6" width="14.28515625" bestFit="1" customWidth="1"/>
    <col min="7" max="7" width="10.7109375" customWidth="1"/>
    <col min="8" max="9" width="10.85546875" bestFit="1" customWidth="1"/>
  </cols>
  <sheetData>
    <row r="1" spans="1:10" ht="18" customHeight="1">
      <c r="A1" s="72" t="s">
        <v>0</v>
      </c>
      <c r="B1" s="72"/>
      <c r="C1" s="72"/>
      <c r="D1" s="72"/>
      <c r="E1" s="72"/>
      <c r="F1" s="72"/>
      <c r="G1" s="72"/>
    </row>
    <row r="2" spans="1:10" s="1" customFormat="1" ht="12.95"/>
    <row r="3" spans="1:10" s="1" customFormat="1" ht="9.75" customHeight="1">
      <c r="A3" s="1" t="s">
        <v>1</v>
      </c>
    </row>
    <row r="4" spans="1:10" s="1" customFormat="1" ht="27" customHeight="1">
      <c r="A4" s="73"/>
      <c r="B4" s="75" t="s">
        <v>2</v>
      </c>
      <c r="C4" s="76" t="s">
        <v>3</v>
      </c>
      <c r="D4" s="76"/>
      <c r="E4" s="77" t="s">
        <v>4</v>
      </c>
      <c r="F4" s="77"/>
      <c r="G4" s="75" t="s">
        <v>5</v>
      </c>
      <c r="H4" s="75"/>
    </row>
    <row r="5" spans="1:10" s="1" customFormat="1" ht="65.099999999999994">
      <c r="A5" s="74"/>
      <c r="B5" s="75"/>
      <c r="C5" s="2" t="s">
        <v>6</v>
      </c>
      <c r="D5" s="2" t="s">
        <v>7</v>
      </c>
      <c r="E5" s="2" t="s">
        <v>6</v>
      </c>
      <c r="F5" s="2" t="s">
        <v>7</v>
      </c>
      <c r="G5" s="2" t="s">
        <v>6</v>
      </c>
      <c r="H5" s="2" t="s">
        <v>7</v>
      </c>
    </row>
    <row r="6" spans="1:10" s="1" customFormat="1" ht="12.95">
      <c r="A6" s="63" t="s">
        <v>8</v>
      </c>
      <c r="B6" s="64"/>
      <c r="C6" s="64"/>
      <c r="D6" s="64"/>
      <c r="E6" s="64"/>
      <c r="F6" s="64"/>
      <c r="G6" s="64"/>
      <c r="H6" s="65"/>
    </row>
    <row r="7" spans="1:10" s="1" customFormat="1" ht="18.600000000000001">
      <c r="A7" s="3" t="s">
        <v>9</v>
      </c>
      <c r="B7" s="4">
        <v>2023</v>
      </c>
      <c r="C7" s="5">
        <f>C8+C28+C41</f>
        <v>12046</v>
      </c>
      <c r="D7" s="5">
        <f>D8+D28+D41</f>
        <v>5403293346</v>
      </c>
      <c r="E7" s="5">
        <f>E8+E28+E41</f>
        <v>11694</v>
      </c>
      <c r="F7" s="5">
        <f>F8+F28+F41</f>
        <v>3882444927</v>
      </c>
      <c r="G7" s="6">
        <f>(C7-E7)/E7*100</f>
        <v>3.0100906447750981</v>
      </c>
      <c r="H7" s="6">
        <f>(D7-F7)/F7*100</f>
        <v>39.172440243091181</v>
      </c>
    </row>
    <row r="8" spans="1:10" s="1" customFormat="1" ht="26.1">
      <c r="A8" s="7" t="s">
        <v>10</v>
      </c>
      <c r="B8" s="62">
        <v>2023</v>
      </c>
      <c r="C8" s="8">
        <f>C10+C15</f>
        <v>6870</v>
      </c>
      <c r="D8" s="8">
        <f>D10+D15</f>
        <v>4859915396</v>
      </c>
      <c r="E8" s="8">
        <f>E10+E15</f>
        <v>6669</v>
      </c>
      <c r="F8" s="8">
        <f>F10+F15</f>
        <v>3534260109</v>
      </c>
      <c r="G8" s="6">
        <f>(C8-E8)/E8*100</f>
        <v>3.0139451192082771</v>
      </c>
      <c r="H8" s="6">
        <f>(D8-F8)/F8*100</f>
        <v>37.508707512053689</v>
      </c>
      <c r="J8" s="53"/>
    </row>
    <row r="9" spans="1:10" s="1" customFormat="1" ht="12" customHeight="1">
      <c r="A9" s="9" t="s">
        <v>11</v>
      </c>
      <c r="B9" s="10"/>
      <c r="C9" s="11"/>
      <c r="D9" s="11"/>
      <c r="E9" s="11"/>
      <c r="F9" s="11"/>
      <c r="G9" s="10"/>
      <c r="H9" s="10"/>
      <c r="J9" s="53"/>
    </row>
    <row r="10" spans="1:10" s="1" customFormat="1" ht="12.95">
      <c r="A10" s="12" t="s">
        <v>12</v>
      </c>
      <c r="B10" s="4">
        <v>2023</v>
      </c>
      <c r="C10" s="13">
        <f>C12+C13+C14</f>
        <v>3753</v>
      </c>
      <c r="D10" s="13">
        <f>D12+D13+D14</f>
        <v>4449895543</v>
      </c>
      <c r="E10" s="13">
        <f>E12+E13+E14</f>
        <v>3216</v>
      </c>
      <c r="F10" s="13">
        <f>F12+F13+F14</f>
        <v>3043148789</v>
      </c>
      <c r="G10" s="14">
        <f>(C10-E10)/E10*100</f>
        <v>16.697761194029852</v>
      </c>
      <c r="H10" s="14">
        <f>(D10-F10)/F10*100</f>
        <v>46.226683331585207</v>
      </c>
      <c r="J10" s="53"/>
    </row>
    <row r="11" spans="1:10" s="1" customFormat="1" ht="12" customHeight="1">
      <c r="A11" s="9" t="s">
        <v>11</v>
      </c>
      <c r="B11" s="10"/>
      <c r="C11" s="11"/>
      <c r="D11" s="11"/>
      <c r="E11" s="11"/>
      <c r="F11" s="11"/>
      <c r="G11" s="10"/>
      <c r="H11" s="10"/>
    </row>
    <row r="12" spans="1:10" s="1" customFormat="1" ht="12.95">
      <c r="A12" s="9" t="s">
        <v>13</v>
      </c>
      <c r="B12" s="4">
        <v>2023</v>
      </c>
      <c r="C12" s="16">
        <f>256+54</f>
        <v>310</v>
      </c>
      <c r="D12" s="24">
        <f>585181336+503065949</f>
        <v>1088247285</v>
      </c>
      <c r="E12" s="16">
        <v>176</v>
      </c>
      <c r="F12" s="24">
        <v>760400822</v>
      </c>
      <c r="G12" s="6">
        <f t="shared" ref="G12:G14" si="0">(C12-E12)/E12*100</f>
        <v>76.13636363636364</v>
      </c>
      <c r="H12" s="6">
        <f>(D12-F12)/F12*100</f>
        <v>43.114953786833226</v>
      </c>
    </row>
    <row r="13" spans="1:10" s="1" customFormat="1" ht="12.95">
      <c r="A13" s="9" t="s">
        <v>14</v>
      </c>
      <c r="B13" s="4">
        <v>2023</v>
      </c>
      <c r="C13" s="16">
        <f>1687+416</f>
        <v>2103</v>
      </c>
      <c r="D13" s="24">
        <f>893717389+116453090</f>
        <v>1010170479</v>
      </c>
      <c r="E13" s="16">
        <v>1912</v>
      </c>
      <c r="F13" s="24">
        <v>1155607132</v>
      </c>
      <c r="G13" s="6">
        <f t="shared" si="0"/>
        <v>9.989539748953975</v>
      </c>
      <c r="H13" s="6">
        <f>(D13-F13)/F13*100</f>
        <v>-12.585302476309051</v>
      </c>
    </row>
    <row r="14" spans="1:10" s="1" customFormat="1" ht="12.95">
      <c r="A14" s="9" t="s">
        <v>15</v>
      </c>
      <c r="B14" s="4">
        <v>2023</v>
      </c>
      <c r="C14" s="16">
        <f>1085+255</f>
        <v>1340</v>
      </c>
      <c r="D14" s="24">
        <f>1997269196+354208583</f>
        <v>2351477779</v>
      </c>
      <c r="E14" s="16">
        <v>1128</v>
      </c>
      <c r="F14" s="24">
        <v>1127140835</v>
      </c>
      <c r="G14" s="6">
        <f t="shared" si="0"/>
        <v>18.794326241134751</v>
      </c>
      <c r="H14" s="6">
        <f>(D14-F14)/F14*100</f>
        <v>108.62324440583329</v>
      </c>
    </row>
    <row r="15" spans="1:10" s="1" customFormat="1" ht="12.95">
      <c r="A15" s="12" t="s">
        <v>16</v>
      </c>
      <c r="B15" s="4">
        <v>2023</v>
      </c>
      <c r="C15" s="13">
        <f>C17+C18+C19</f>
        <v>3117</v>
      </c>
      <c r="D15" s="13">
        <f>D17+D18+D19</f>
        <v>410019853</v>
      </c>
      <c r="E15" s="13">
        <f>E17+E18+E19</f>
        <v>3453</v>
      </c>
      <c r="F15" s="13">
        <f>F17+F18+F19</f>
        <v>491111320</v>
      </c>
      <c r="G15" s="6">
        <f>(C15-E15)/E15*100</f>
        <v>-9.730668983492615</v>
      </c>
      <c r="H15" s="6">
        <f>(D15-F15)/F15*100</f>
        <v>-16.511830148814326</v>
      </c>
    </row>
    <row r="16" spans="1:10" s="1" customFormat="1" ht="12" customHeight="1">
      <c r="A16" s="9" t="s">
        <v>11</v>
      </c>
      <c r="B16" s="10"/>
      <c r="C16" s="11"/>
      <c r="D16" s="11"/>
      <c r="E16" s="11"/>
      <c r="F16" s="11"/>
      <c r="G16" s="10"/>
      <c r="H16" s="10"/>
    </row>
    <row r="17" spans="1:8" s="1" customFormat="1" ht="12.95">
      <c r="A17" s="9" t="s">
        <v>13</v>
      </c>
      <c r="B17" s="4">
        <v>2023</v>
      </c>
      <c r="C17" s="24">
        <f>771+106</f>
        <v>877</v>
      </c>
      <c r="D17" s="24">
        <f>262055455+36695705</f>
        <v>298751160</v>
      </c>
      <c r="E17" s="15">
        <v>936</v>
      </c>
      <c r="F17" s="24">
        <v>371734556</v>
      </c>
      <c r="G17" s="6">
        <f t="shared" ref="G17:H19" si="1">(C17-E17)/E17*100</f>
        <v>-6.3034188034188032</v>
      </c>
      <c r="H17" s="6">
        <f t="shared" si="1"/>
        <v>-19.633201923794246</v>
      </c>
    </row>
    <row r="18" spans="1:8" s="1" customFormat="1" ht="12.95">
      <c r="A18" s="9" t="s">
        <v>14</v>
      </c>
      <c r="B18" s="4">
        <v>2023</v>
      </c>
      <c r="C18" s="24">
        <f>826+252</f>
        <v>1078</v>
      </c>
      <c r="D18" s="24">
        <f>36737998+18654825</f>
        <v>55392823</v>
      </c>
      <c r="E18" s="15">
        <v>1353</v>
      </c>
      <c r="F18" s="24">
        <v>65527275</v>
      </c>
      <c r="G18" s="6">
        <f t="shared" si="1"/>
        <v>-20.325203252032519</v>
      </c>
      <c r="H18" s="6">
        <f t="shared" si="1"/>
        <v>-15.466005567910463</v>
      </c>
    </row>
    <row r="19" spans="1:8" s="1" customFormat="1" ht="12.95">
      <c r="A19" s="17" t="s">
        <v>15</v>
      </c>
      <c r="B19" s="4">
        <v>2023</v>
      </c>
      <c r="C19" s="24">
        <f>955+207</f>
        <v>1162</v>
      </c>
      <c r="D19" s="24">
        <f>39647515+16228355</f>
        <v>55875870</v>
      </c>
      <c r="E19" s="18">
        <v>1164</v>
      </c>
      <c r="F19" s="24">
        <v>53849489</v>
      </c>
      <c r="G19" s="20">
        <f t="shared" si="1"/>
        <v>-0.1718213058419244</v>
      </c>
      <c r="H19" s="20">
        <f t="shared" si="1"/>
        <v>3.7630459223113517</v>
      </c>
    </row>
    <row r="20" spans="1:8" s="1" customFormat="1" ht="18.600000000000001">
      <c r="A20" s="66" t="s">
        <v>17</v>
      </c>
      <c r="B20" s="67"/>
      <c r="C20" s="67"/>
      <c r="D20" s="67"/>
      <c r="E20" s="67"/>
      <c r="F20" s="67"/>
      <c r="G20" s="67"/>
      <c r="H20" s="68"/>
    </row>
    <row r="21" spans="1:8" s="1" customFormat="1" ht="26.1">
      <c r="A21" s="25" t="s">
        <v>18</v>
      </c>
      <c r="B21" s="4">
        <v>2023</v>
      </c>
      <c r="C21" s="24">
        <f>C23+C24+C25</f>
        <v>1137</v>
      </c>
      <c r="D21" s="24">
        <f>D23+D24+D25</f>
        <v>536609947</v>
      </c>
      <c r="E21" s="24">
        <f>E23+E24+E25</f>
        <v>1206</v>
      </c>
      <c r="F21" s="24">
        <f>F23+F24+F25</f>
        <v>1060093792</v>
      </c>
      <c r="G21" s="6">
        <f>(C21-E21)/E21*100</f>
        <v>-5.721393034825871</v>
      </c>
      <c r="H21" s="6">
        <f>(D21-F21)/F21*100</f>
        <v>-49.380899025206254</v>
      </c>
    </row>
    <row r="22" spans="1:8" s="1" customFormat="1" ht="12.95">
      <c r="A22" s="21" t="s">
        <v>11</v>
      </c>
      <c r="B22" s="10"/>
      <c r="C22" s="11"/>
      <c r="D22" s="11"/>
      <c r="E22" s="11"/>
      <c r="F22" s="11"/>
      <c r="G22" s="11"/>
      <c r="H22" s="10"/>
    </row>
    <row r="23" spans="1:8" s="1" customFormat="1" ht="12.95">
      <c r="A23" s="26" t="s">
        <v>13</v>
      </c>
      <c r="B23" s="4">
        <v>2023</v>
      </c>
      <c r="C23" s="24">
        <f>137+17</f>
        <v>154</v>
      </c>
      <c r="D23" s="24">
        <f>106184861+12489698</f>
        <v>118674559</v>
      </c>
      <c r="E23" s="15">
        <v>171</v>
      </c>
      <c r="F23" s="24">
        <v>181309463</v>
      </c>
      <c r="G23" s="6">
        <f t="shared" ref="G23:H25" si="2">(C23-E23)/E23*100</f>
        <v>-9.9415204678362574</v>
      </c>
      <c r="H23" s="6">
        <f t="shared" si="2"/>
        <v>-34.545854895615676</v>
      </c>
    </row>
    <row r="24" spans="1:8" s="1" customFormat="1" ht="12.95">
      <c r="A24" s="26" t="s">
        <v>14</v>
      </c>
      <c r="B24" s="4">
        <v>2023</v>
      </c>
      <c r="C24" s="24">
        <f>459+126</f>
        <v>585</v>
      </c>
      <c r="D24" s="24">
        <f>255178242+35728458</f>
        <v>290906700</v>
      </c>
      <c r="E24" s="15">
        <v>640</v>
      </c>
      <c r="F24" s="24">
        <v>505898888</v>
      </c>
      <c r="G24" s="6">
        <f t="shared" si="2"/>
        <v>-8.59375</v>
      </c>
      <c r="H24" s="6">
        <f t="shared" si="2"/>
        <v>-42.497066726108315</v>
      </c>
    </row>
    <row r="25" spans="1:8" s="1" customFormat="1" ht="13.5" thickBot="1">
      <c r="A25" s="27" t="s">
        <v>15</v>
      </c>
      <c r="B25" s="56">
        <v>2023</v>
      </c>
      <c r="C25" s="57">
        <f>327+71</f>
        <v>398</v>
      </c>
      <c r="D25" s="57">
        <f>82956581+44072107</f>
        <v>127028688</v>
      </c>
      <c r="E25" s="28">
        <v>395</v>
      </c>
      <c r="F25" s="24">
        <v>372885441</v>
      </c>
      <c r="G25" s="23">
        <f t="shared" si="2"/>
        <v>0.75949367088607589</v>
      </c>
      <c r="H25" s="23">
        <f t="shared" si="2"/>
        <v>-65.933588702381115</v>
      </c>
    </row>
    <row r="26" spans="1:8" s="1" customFormat="1" ht="66" thickBot="1">
      <c r="A26" s="29" t="s">
        <v>19</v>
      </c>
      <c r="B26" s="58">
        <v>2023</v>
      </c>
      <c r="C26" s="50">
        <f>C21/C8*100</f>
        <v>16.550218340611352</v>
      </c>
      <c r="D26" s="50">
        <f>D21/D8*100</f>
        <v>11.041549147988501</v>
      </c>
      <c r="E26" s="31">
        <f>E21/E8*100</f>
        <v>18.083670715249664</v>
      </c>
      <c r="F26" s="30">
        <f>F21/F8*100</f>
        <v>29.994787007907796</v>
      </c>
      <c r="G26" s="32"/>
      <c r="H26" s="32"/>
    </row>
    <row r="27" spans="1:8" s="1" customFormat="1" ht="12.95">
      <c r="A27" s="69"/>
      <c r="B27" s="69"/>
      <c r="C27" s="69"/>
      <c r="D27" s="69"/>
      <c r="E27" s="69"/>
      <c r="F27" s="69"/>
      <c r="G27" s="69"/>
      <c r="H27" s="69"/>
    </row>
    <row r="28" spans="1:8" s="1" customFormat="1" ht="12.95">
      <c r="A28" s="33" t="s">
        <v>20</v>
      </c>
      <c r="B28" s="62">
        <v>2023</v>
      </c>
      <c r="C28" s="34">
        <f>C30+C31+C32</f>
        <v>4563</v>
      </c>
      <c r="D28" s="34">
        <f>D30+D31+D32</f>
        <v>131168293</v>
      </c>
      <c r="E28" s="34">
        <f>E30+E31+E32</f>
        <v>4533</v>
      </c>
      <c r="F28" s="34">
        <f>F30+F31+F32</f>
        <v>137669569</v>
      </c>
      <c r="G28" s="6">
        <f>(C28-E28)/E28*100</f>
        <v>0.66181336863004636</v>
      </c>
      <c r="H28" s="6">
        <f>(D28-F28)/F28*100</f>
        <v>-4.7223769546340337</v>
      </c>
    </row>
    <row r="29" spans="1:8" s="1" customFormat="1" ht="12" customHeight="1">
      <c r="A29" s="9" t="s">
        <v>11</v>
      </c>
      <c r="B29" s="10"/>
      <c r="C29" s="11"/>
      <c r="D29" s="11"/>
      <c r="E29" s="11"/>
      <c r="F29" s="11"/>
      <c r="G29" s="35"/>
      <c r="H29" s="35"/>
    </row>
    <row r="30" spans="1:8" s="1" customFormat="1" ht="12.95">
      <c r="A30" s="9" t="s">
        <v>13</v>
      </c>
      <c r="B30" s="4">
        <v>2023</v>
      </c>
      <c r="C30" s="24">
        <f>677+124</f>
        <v>801</v>
      </c>
      <c r="D30" s="24">
        <f>37591827+4177914</f>
        <v>41769741</v>
      </c>
      <c r="E30" s="16">
        <v>870</v>
      </c>
      <c r="F30" s="24">
        <v>51025564</v>
      </c>
      <c r="G30" s="6">
        <f t="shared" ref="G30:H32" si="3">(C30-E30)/E30*100</f>
        <v>-7.931034482758621</v>
      </c>
      <c r="H30" s="6">
        <f t="shared" si="3"/>
        <v>-18.13957999562729</v>
      </c>
    </row>
    <row r="31" spans="1:8" s="1" customFormat="1" ht="12.95">
      <c r="A31" s="9" t="s">
        <v>14</v>
      </c>
      <c r="B31" s="4">
        <v>2023</v>
      </c>
      <c r="C31" s="24">
        <f>1430+456</f>
        <v>1886</v>
      </c>
      <c r="D31" s="24">
        <f>32707329+7654962</f>
        <v>40362291</v>
      </c>
      <c r="E31" s="16">
        <v>1735</v>
      </c>
      <c r="F31" s="24">
        <v>41750516</v>
      </c>
      <c r="G31" s="6">
        <f t="shared" si="3"/>
        <v>8.7031700288184446</v>
      </c>
      <c r="H31" s="6">
        <f t="shared" si="3"/>
        <v>-3.3250487251462948</v>
      </c>
    </row>
    <row r="32" spans="1:8" s="1" customFormat="1" ht="12.95">
      <c r="A32" s="17" t="s">
        <v>15</v>
      </c>
      <c r="B32" s="4">
        <v>2023</v>
      </c>
      <c r="C32" s="24">
        <f>1502+374</f>
        <v>1876</v>
      </c>
      <c r="D32" s="24">
        <f>35814326+13221935</f>
        <v>49036261</v>
      </c>
      <c r="E32" s="19">
        <v>1928</v>
      </c>
      <c r="F32" s="24">
        <v>44893489</v>
      </c>
      <c r="G32" s="6">
        <f t="shared" si="3"/>
        <v>-2.6970954356846475</v>
      </c>
      <c r="H32" s="6">
        <f t="shared" si="3"/>
        <v>9.2280018601361107</v>
      </c>
    </row>
    <row r="33" spans="1:10" s="1" customFormat="1" ht="18.600000000000001">
      <c r="A33" s="66" t="s">
        <v>20</v>
      </c>
      <c r="B33" s="67"/>
      <c r="C33" s="67"/>
      <c r="D33" s="67"/>
      <c r="E33" s="67"/>
      <c r="F33" s="67"/>
      <c r="G33" s="67"/>
      <c r="H33" s="68"/>
    </row>
    <row r="34" spans="1:10" s="1" customFormat="1" ht="26.1">
      <c r="A34" s="25" t="s">
        <v>18</v>
      </c>
      <c r="B34" s="4">
        <v>2023</v>
      </c>
      <c r="C34" s="4">
        <f>C36+C37+C38</f>
        <v>326</v>
      </c>
      <c r="D34" s="24">
        <f>D36+D37+D38</f>
        <v>6558978</v>
      </c>
      <c r="E34" s="24">
        <f>E36+E37+E38</f>
        <v>311</v>
      </c>
      <c r="F34" s="24">
        <f>F36+F37+F38</f>
        <v>7341068</v>
      </c>
      <c r="G34" s="6">
        <f>(C34-E34)/E34*100</f>
        <v>4.823151125401929</v>
      </c>
      <c r="H34" s="6">
        <f>(D34-F34)/F34*100</f>
        <v>-10.653626965449714</v>
      </c>
    </row>
    <row r="35" spans="1:10" s="1" customFormat="1" ht="12.95">
      <c r="A35" s="21" t="s">
        <v>11</v>
      </c>
      <c r="B35" s="10"/>
      <c r="C35" s="10"/>
      <c r="D35" s="11"/>
      <c r="E35" s="11"/>
      <c r="F35" s="11"/>
      <c r="G35" s="11"/>
      <c r="H35" s="10"/>
    </row>
    <row r="36" spans="1:10" s="1" customFormat="1" ht="12.95">
      <c r="A36" s="26" t="s">
        <v>13</v>
      </c>
      <c r="B36" s="4">
        <v>2023</v>
      </c>
      <c r="C36" s="4">
        <f>43+13</f>
        <v>56</v>
      </c>
      <c r="D36" s="24">
        <f>1976156+177010</f>
        <v>2153166</v>
      </c>
      <c r="E36" s="15">
        <v>61</v>
      </c>
      <c r="F36" s="24">
        <v>3016384</v>
      </c>
      <c r="G36" s="6">
        <f t="shared" ref="G36:H38" si="4">(C36-E36)/E36*100</f>
        <v>-8.1967213114754092</v>
      </c>
      <c r="H36" s="6">
        <f t="shared" si="4"/>
        <v>-28.617642846534132</v>
      </c>
    </row>
    <row r="37" spans="1:10" s="1" customFormat="1" ht="12.95">
      <c r="A37" s="26" t="s">
        <v>14</v>
      </c>
      <c r="B37" s="4">
        <v>2023</v>
      </c>
      <c r="C37" s="4">
        <f>114+16</f>
        <v>130</v>
      </c>
      <c r="D37" s="24">
        <f>1616020+238230</f>
        <v>1854250</v>
      </c>
      <c r="E37" s="15">
        <v>119</v>
      </c>
      <c r="F37" s="24">
        <v>2218243</v>
      </c>
      <c r="G37" s="6">
        <f t="shared" si="4"/>
        <v>9.2436974789915975</v>
      </c>
      <c r="H37" s="6">
        <f t="shared" si="4"/>
        <v>-16.409067897430536</v>
      </c>
    </row>
    <row r="38" spans="1:10" s="1" customFormat="1" ht="13.5" thickBot="1">
      <c r="A38" s="27" t="s">
        <v>15</v>
      </c>
      <c r="B38" s="56">
        <v>2023</v>
      </c>
      <c r="C38" s="56">
        <f>109+31</f>
        <v>140</v>
      </c>
      <c r="D38" s="57">
        <f>2231469+320093</f>
        <v>2551562</v>
      </c>
      <c r="E38" s="22">
        <v>131</v>
      </c>
      <c r="F38" s="57">
        <v>2106441</v>
      </c>
      <c r="G38" s="23">
        <f t="shared" si="4"/>
        <v>6.8702290076335881</v>
      </c>
      <c r="H38" s="23">
        <f t="shared" si="4"/>
        <v>21.131424996000362</v>
      </c>
    </row>
    <row r="39" spans="1:10" s="1" customFormat="1" ht="65.45">
      <c r="A39" s="36" t="s">
        <v>19</v>
      </c>
      <c r="B39" s="58">
        <v>2023</v>
      </c>
      <c r="C39" s="59">
        <f>C34/C28*100</f>
        <v>7.1444225290379135</v>
      </c>
      <c r="D39" s="59">
        <f>D34/D28*100</f>
        <v>5.0004294864155927</v>
      </c>
      <c r="E39" s="60">
        <f>E34/E28*100</f>
        <v>6.8607985881314812</v>
      </c>
      <c r="F39" s="59">
        <f>F34/F28*100</f>
        <v>5.3323824962363329</v>
      </c>
      <c r="G39" s="61"/>
      <c r="H39" s="39"/>
    </row>
    <row r="40" spans="1:10" s="1" customFormat="1" ht="12.95">
      <c r="A40" s="70"/>
      <c r="B40" s="71"/>
      <c r="C40" s="71"/>
      <c r="D40" s="71"/>
      <c r="E40" s="71"/>
      <c r="F40" s="71"/>
      <c r="G40" s="71"/>
      <c r="H40" s="71"/>
    </row>
    <row r="41" spans="1:10" s="1" customFormat="1" ht="12.95">
      <c r="A41" s="40" t="s">
        <v>21</v>
      </c>
      <c r="B41" s="62">
        <v>2023</v>
      </c>
      <c r="C41" s="41">
        <f>C43+C44</f>
        <v>613</v>
      </c>
      <c r="D41" s="41">
        <f>D43+D44</f>
        <v>412209657</v>
      </c>
      <c r="E41" s="41">
        <f>E43+E44</f>
        <v>492</v>
      </c>
      <c r="F41" s="8">
        <f>F43+F44</f>
        <v>210515249</v>
      </c>
      <c r="G41" s="14">
        <f>(C41-E41)/E41*100</f>
        <v>24.59349593495935</v>
      </c>
      <c r="H41" s="6">
        <f>(D41-F41)/F41*100</f>
        <v>95.8098802619282</v>
      </c>
    </row>
    <row r="42" spans="1:10" s="1" customFormat="1" ht="12.95">
      <c r="A42" s="17" t="s">
        <v>11</v>
      </c>
      <c r="B42" s="42"/>
      <c r="C42" s="43"/>
      <c r="D42" s="43"/>
      <c r="E42" s="43"/>
      <c r="F42" s="43"/>
      <c r="G42" s="11"/>
      <c r="H42" s="35"/>
    </row>
    <row r="43" spans="1:10" s="1" customFormat="1" ht="12.95">
      <c r="A43" s="12" t="s">
        <v>12</v>
      </c>
      <c r="B43" s="4">
        <v>2023</v>
      </c>
      <c r="C43" s="4">
        <f>143+15</f>
        <v>158</v>
      </c>
      <c r="D43" s="24">
        <f>139688992+236053411</f>
        <v>375742403</v>
      </c>
      <c r="E43" s="51">
        <v>126</v>
      </c>
      <c r="F43" s="24">
        <v>172073782</v>
      </c>
      <c r="G43" s="14">
        <f>(C43-E43)/E43*100</f>
        <v>25.396825396825395</v>
      </c>
      <c r="H43" s="6">
        <f>(D43-F43)/F43*100</f>
        <v>118.36121612065224</v>
      </c>
    </row>
    <row r="44" spans="1:10" s="1" customFormat="1" ht="13.5" thickBot="1">
      <c r="A44" s="44" t="s">
        <v>22</v>
      </c>
      <c r="B44" s="56">
        <v>2023</v>
      </c>
      <c r="C44" s="56">
        <f>381+74</f>
        <v>455</v>
      </c>
      <c r="D44" s="57">
        <f>33057471+3409783</f>
        <v>36467254</v>
      </c>
      <c r="E44" s="52">
        <v>366</v>
      </c>
      <c r="F44" s="57">
        <v>38441467</v>
      </c>
      <c r="G44" s="45">
        <f>(C44-E44)/E44*100</f>
        <v>24.316939890710383</v>
      </c>
      <c r="H44" s="23">
        <f>(D44-F44)/F44*100</f>
        <v>-5.1356338716209766</v>
      </c>
    </row>
    <row r="45" spans="1:10" s="1" customFormat="1" ht="18.600000000000001">
      <c r="A45" s="66" t="s">
        <v>21</v>
      </c>
      <c r="B45" s="78"/>
      <c r="C45" s="78"/>
      <c r="D45" s="78"/>
      <c r="E45" s="78"/>
      <c r="F45" s="78"/>
      <c r="G45" s="78"/>
      <c r="H45" s="79"/>
    </row>
    <row r="46" spans="1:10" s="1" customFormat="1" ht="26.1">
      <c r="A46" s="25" t="s">
        <v>18</v>
      </c>
      <c r="B46" s="4">
        <v>2023</v>
      </c>
      <c r="C46" s="4">
        <f>105+11</f>
        <v>116</v>
      </c>
      <c r="D46" s="24">
        <f>62065326+14973417</f>
        <v>77038743</v>
      </c>
      <c r="E46" s="4">
        <v>86</v>
      </c>
      <c r="F46" s="24">
        <v>58642908</v>
      </c>
      <c r="G46" s="6">
        <f>(C46-E46)/E46*100</f>
        <v>34.883720930232556</v>
      </c>
      <c r="H46" s="6">
        <f>(D46-F46)/F46*100</f>
        <v>31.369240761389257</v>
      </c>
    </row>
    <row r="47" spans="1:10" s="1" customFormat="1" ht="65.45">
      <c r="A47" s="36" t="s">
        <v>19</v>
      </c>
      <c r="B47" s="55">
        <v>2023</v>
      </c>
      <c r="C47" s="37">
        <f>C46/C41*100</f>
        <v>18.923327895595431</v>
      </c>
      <c r="D47" s="37">
        <f>D46/D41*100</f>
        <v>18.689213532908568</v>
      </c>
      <c r="E47" s="38">
        <f>E46/E41*100</f>
        <v>17.479674796747968</v>
      </c>
      <c r="F47" s="37">
        <f>F46/F41*100</f>
        <v>27.856845657769902</v>
      </c>
      <c r="G47" s="39"/>
      <c r="H47" s="39"/>
    </row>
    <row r="48" spans="1:10" s="1" customFormat="1" ht="12.95">
      <c r="I48" s="46"/>
      <c r="J48" s="47"/>
    </row>
    <row r="49" spans="1:10" s="1" customFormat="1" ht="75" customHeight="1">
      <c r="A49" s="80" t="s">
        <v>23</v>
      </c>
      <c r="B49" s="80"/>
      <c r="C49" s="80"/>
      <c r="D49" s="80"/>
      <c r="E49" s="80"/>
      <c r="F49" s="80"/>
      <c r="G49" s="80"/>
      <c r="H49" s="80"/>
      <c r="I49" s="48"/>
      <c r="J49" s="47"/>
    </row>
    <row r="50" spans="1:10" s="1" customFormat="1" ht="14.25" customHeight="1">
      <c r="I50" s="48"/>
      <c r="J50" s="47"/>
    </row>
    <row r="51" spans="1:10">
      <c r="A51" s="80" t="s">
        <v>24</v>
      </c>
      <c r="B51" s="80"/>
      <c r="C51" s="80"/>
      <c r="D51" s="80"/>
      <c r="E51" s="80"/>
      <c r="F51" s="80"/>
      <c r="G51" s="80"/>
      <c r="H51" s="80"/>
    </row>
    <row r="52" spans="1:10" s="1" customFormat="1" ht="12.95">
      <c r="A52" s="80" t="s">
        <v>25</v>
      </c>
      <c r="B52" s="80"/>
      <c r="C52" s="80"/>
      <c r="D52" s="80"/>
      <c r="E52" s="80"/>
      <c r="F52" s="80"/>
      <c r="G52" s="80"/>
      <c r="H52" s="80"/>
    </row>
    <row r="53" spans="1:10" s="1" customFormat="1" ht="12.95">
      <c r="A53" s="80"/>
      <c r="B53" s="80"/>
      <c r="C53" s="80"/>
      <c r="D53" s="80"/>
      <c r="E53" s="80"/>
      <c r="F53" s="80"/>
      <c r="G53" s="80"/>
      <c r="H53" s="80"/>
    </row>
    <row r="54" spans="1:10" s="1" customFormat="1" ht="12.95">
      <c r="A54" s="80"/>
      <c r="B54" s="80"/>
      <c r="C54" s="80"/>
      <c r="D54" s="80"/>
      <c r="E54" s="80"/>
      <c r="F54" s="80"/>
      <c r="G54" s="80"/>
    </row>
    <row r="55" spans="1:10" ht="15.6">
      <c r="A55" s="49"/>
    </row>
    <row r="56" spans="1:10">
      <c r="J56" s="54"/>
    </row>
    <row r="57" spans="1:10">
      <c r="J57" s="54"/>
    </row>
    <row r="58" spans="1:10">
      <c r="J58" s="54"/>
    </row>
    <row r="59" spans="1:10">
      <c r="J59" s="54"/>
    </row>
  </sheetData>
  <mergeCells count="17">
    <mergeCell ref="A45:H45"/>
    <mergeCell ref="A49:H49"/>
    <mergeCell ref="A51:H51"/>
    <mergeCell ref="A52:H52"/>
    <mergeCell ref="A54:G54"/>
    <mergeCell ref="A53:H53"/>
    <mergeCell ref="A1:G1"/>
    <mergeCell ref="A4:A5"/>
    <mergeCell ref="B4:B5"/>
    <mergeCell ref="C4:D4"/>
    <mergeCell ref="E4:F4"/>
    <mergeCell ref="G4:H4"/>
    <mergeCell ref="A6:H6"/>
    <mergeCell ref="A20:H20"/>
    <mergeCell ref="A27:H27"/>
    <mergeCell ref="A33:H33"/>
    <mergeCell ref="A40:H40"/>
  </mergeCells>
  <conditionalFormatting sqref="C12:C14">
    <cfRule type="iconSet" priority="63">
      <iconSet iconSet="3Arrows">
        <cfvo type="percent" val="0"/>
        <cfvo type="percent" val="33"/>
        <cfvo type="percent" val="67"/>
      </iconSet>
    </cfRule>
  </conditionalFormatting>
  <conditionalFormatting sqref="C17:C19">
    <cfRule type="iconSet" priority="26">
      <iconSet iconSet="3Arrows">
        <cfvo type="percent" val="0"/>
        <cfvo type="percent" val="33"/>
        <cfvo type="percent" val="67"/>
      </iconSet>
    </cfRule>
  </conditionalFormatting>
  <conditionalFormatting sqref="C23:C25">
    <cfRule type="iconSet" priority="20">
      <iconSet iconSet="3Arrows">
        <cfvo type="percent" val="0"/>
        <cfvo type="percent" val="33"/>
        <cfvo type="percent" val="67"/>
      </iconSet>
    </cfRule>
  </conditionalFormatting>
  <conditionalFormatting sqref="C30:C32">
    <cfRule type="iconSet" priority="18">
      <iconSet iconSet="3Arrows">
        <cfvo type="percent" val="0"/>
        <cfvo type="percent" val="33"/>
        <cfvo type="percent" val="67"/>
      </iconSet>
    </cfRule>
  </conditionalFormatting>
  <conditionalFormatting sqref="C36:C38">
    <cfRule type="iconSet" priority="12">
      <iconSet iconSet="3Arrows">
        <cfvo type="percent" val="0"/>
        <cfvo type="percent" val="33"/>
        <cfvo type="percent" val="67"/>
      </iconSet>
    </cfRule>
  </conditionalFormatting>
  <conditionalFormatting sqref="C43:C44">
    <cfRule type="iconSet" priority="7">
      <iconSet iconSet="3Arrows">
        <cfvo type="percent" val="0"/>
        <cfvo type="percent" val="33"/>
        <cfvo type="percent" val="67"/>
      </iconSet>
    </cfRule>
  </conditionalFormatting>
  <conditionalFormatting sqref="D12:D14">
    <cfRule type="iconSet" priority="27">
      <iconSet iconSet="3Arrows">
        <cfvo type="percent" val="0"/>
        <cfvo type="percent" val="33"/>
        <cfvo type="percent" val="67"/>
      </iconSet>
    </cfRule>
  </conditionalFormatting>
  <conditionalFormatting sqref="D17:D19">
    <cfRule type="iconSet" priority="25">
      <iconSet iconSet="3Arrows">
        <cfvo type="percent" val="0"/>
        <cfvo type="percent" val="33"/>
        <cfvo type="percent" val="67"/>
      </iconSet>
    </cfRule>
  </conditionalFormatting>
  <conditionalFormatting sqref="D23:D25">
    <cfRule type="iconSet" priority="19">
      <iconSet iconSet="3Arrows">
        <cfvo type="percent" val="0"/>
        <cfvo type="percent" val="33"/>
        <cfvo type="percent" val="67"/>
      </iconSet>
    </cfRule>
  </conditionalFormatting>
  <conditionalFormatting sqref="D30:D32">
    <cfRule type="iconSet" priority="17">
      <iconSet iconSet="3Arrows">
        <cfvo type="percent" val="0"/>
        <cfvo type="percent" val="33"/>
        <cfvo type="percent" val="67"/>
      </iconSet>
    </cfRule>
  </conditionalFormatting>
  <conditionalFormatting sqref="D36:D38">
    <cfRule type="iconSet" priority="11">
      <iconSet iconSet="3Arrows">
        <cfvo type="percent" val="0"/>
        <cfvo type="percent" val="33"/>
        <cfvo type="percent" val="67"/>
      </iconSet>
    </cfRule>
  </conditionalFormatting>
  <conditionalFormatting sqref="D43:D44">
    <cfRule type="iconSet" priority="8">
      <iconSet iconSet="3Arrows">
        <cfvo type="percent" val="0"/>
        <cfvo type="percent" val="33"/>
        <cfvo type="percent" val="67"/>
      </iconSet>
    </cfRule>
  </conditionalFormatting>
  <conditionalFormatting sqref="E12:E14">
    <cfRule type="iconSet" priority="61">
      <iconSet iconSet="3Arrows">
        <cfvo type="percent" val="0"/>
        <cfvo type="percent" val="33"/>
        <cfvo type="percent" val="67"/>
      </iconSet>
    </cfRule>
  </conditionalFormatting>
  <conditionalFormatting sqref="E17:E19">
    <cfRule type="iconSet" priority="59">
      <iconSet iconSet="3Arrows">
        <cfvo type="percent" val="0"/>
        <cfvo type="percent" val="33"/>
        <cfvo type="percent" val="67"/>
      </iconSet>
    </cfRule>
  </conditionalFormatting>
  <conditionalFormatting sqref="E23:E25">
    <cfRule type="iconSet" priority="47">
      <iconSet iconSet="3Arrows">
        <cfvo type="percent" val="0"/>
        <cfvo type="percent" val="33"/>
        <cfvo type="percent" val="67"/>
      </iconSet>
    </cfRule>
  </conditionalFormatting>
  <conditionalFormatting sqref="E30:E32">
    <cfRule type="iconSet" priority="31">
      <iconSet iconSet="3Arrows">
        <cfvo type="percent" val="0"/>
        <cfvo type="percent" val="33"/>
        <cfvo type="percent" val="67"/>
      </iconSet>
    </cfRule>
  </conditionalFormatting>
  <conditionalFormatting sqref="E36:E38">
    <cfRule type="iconSet" priority="35">
      <iconSet iconSet="3Arrows">
        <cfvo type="percent" val="0"/>
        <cfvo type="percent" val="33"/>
        <cfvo type="percent" val="67"/>
      </iconSet>
    </cfRule>
  </conditionalFormatting>
  <conditionalFormatting sqref="E43:E44">
    <cfRule type="iconSet" priority="10">
      <iconSet iconSet="3Arrows">
        <cfvo type="percent" val="0"/>
        <cfvo type="percent" val="33"/>
        <cfvo type="percent" val="67"/>
      </iconSet>
    </cfRule>
  </conditionalFormatting>
  <conditionalFormatting sqref="F12:F14">
    <cfRule type="iconSet" priority="6">
      <iconSet iconSet="3Arrows">
        <cfvo type="percent" val="0"/>
        <cfvo type="percent" val="33"/>
        <cfvo type="percent" val="67"/>
      </iconSet>
    </cfRule>
  </conditionalFormatting>
  <conditionalFormatting sqref="F17:F19">
    <cfRule type="iconSet" priority="5">
      <iconSet iconSet="3Arrows">
        <cfvo type="percent" val="0"/>
        <cfvo type="percent" val="33"/>
        <cfvo type="percent" val="67"/>
      </iconSet>
    </cfRule>
  </conditionalFormatting>
  <conditionalFormatting sqref="F23:F25">
    <cfRule type="iconSet" priority="4">
      <iconSet iconSet="3Arrows">
        <cfvo type="percent" val="0"/>
        <cfvo type="percent" val="33"/>
        <cfvo type="percent" val="67"/>
      </iconSet>
    </cfRule>
  </conditionalFormatting>
  <conditionalFormatting sqref="F30:F32">
    <cfRule type="iconSet" priority="3">
      <iconSet iconSet="3Arrows">
        <cfvo type="percent" val="0"/>
        <cfvo type="percent" val="33"/>
        <cfvo type="percent" val="67"/>
      </iconSet>
    </cfRule>
  </conditionalFormatting>
  <conditionalFormatting sqref="F36:F38">
    <cfRule type="iconSet" priority="2">
      <iconSet iconSet="3Arrows">
        <cfvo type="percent" val="0"/>
        <cfvo type="percent" val="33"/>
        <cfvo type="percent" val="67"/>
      </iconSet>
    </cfRule>
  </conditionalFormatting>
  <conditionalFormatting sqref="F43:F44">
    <cfRule type="iconSet" priority="1">
      <iconSet iconSet="3Arrows">
        <cfvo type="percent" val="0"/>
        <cfvo type="percent" val="33"/>
        <cfvo type="percent" val="67"/>
      </iconSet>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626BBD0903124A8BE549742AC2495B" ma:contentTypeVersion="15" ma:contentTypeDescription="Create a new document." ma:contentTypeScope="" ma:versionID="acf0ec163f3a5054c303d7762be8fb14">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3ba1c195195546522971de7af0c2ad8b"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SharedWithUsers xmlns="2bd09435-a6f8-4b25-a728-35d6bfb889dd">
      <UserInfo>
        <DisplayName>Renāte Kundziņa</DisplayName>
        <AccountId>15</AccountId>
        <AccountType/>
      </UserInfo>
      <UserInfo>
        <DisplayName>Marika Vizule</DisplayName>
        <AccountId>18</AccountId>
        <AccountType/>
      </UserInfo>
      <UserInfo>
        <DisplayName>Evija Mozga</DisplayName>
        <AccountId>12</AccountId>
        <AccountType/>
      </UserInfo>
    </SharedWithUsers>
  </documentManagement>
</p:properties>
</file>

<file path=customXml/itemProps1.xml><?xml version="1.0" encoding="utf-8"?>
<ds:datastoreItem xmlns:ds="http://schemas.openxmlformats.org/officeDocument/2006/customXml" ds:itemID="{84F1D385-4BAD-4798-9B21-AAAA570CF612}"/>
</file>

<file path=customXml/itemProps2.xml><?xml version="1.0" encoding="utf-8"?>
<ds:datastoreItem xmlns:ds="http://schemas.openxmlformats.org/officeDocument/2006/customXml" ds:itemID="{EF417C1A-376B-446A-B6B6-AB4072CA2E0E}"/>
</file>

<file path=customXml/itemProps3.xml><?xml version="1.0" encoding="utf-8"?>
<ds:datastoreItem xmlns:ds="http://schemas.openxmlformats.org/officeDocument/2006/customXml" ds:itemID="{DA002B45-1178-40EE-83A6-BF1175C277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Renāte Kundziņa</dc:creator>
  <cp:keywords/>
  <dc:description/>
  <cp:lastModifiedBy>Marika Vizule</cp:lastModifiedBy>
  <cp:revision/>
  <dcterms:created xsi:type="dcterms:W3CDTF">2020-12-07T10:49:57Z</dcterms:created>
  <dcterms:modified xsi:type="dcterms:W3CDTF">2024-02-22T17:32:32Z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1905800</vt:r8>
  </property>
  <property fmtid="{D5CDD505-2E9C-101B-9397-08002B2CF9AE}" pid="4" name="MediaServiceImageTags">
    <vt:lpwstr/>
  </property>
</Properties>
</file>