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06"/>
  <workbookPr defaultThemeVersion="166925"/>
  <mc:AlternateContent xmlns:mc="http://schemas.openxmlformats.org/markup-compatibility/2006">
    <mc:Choice Requires="x15">
      <x15ac:absPath xmlns:x15ac="http://schemas.microsoft.com/office/spreadsheetml/2010/11/ac" url="https://iubgovlv.sharepoint.com/sites/inf_dep/Koplietojamie dokumenti/General/ID/Statistika/Renate/Darba/2024.gads/"/>
    </mc:Choice>
  </mc:AlternateContent>
  <xr:revisionPtr revIDLastSave="1483" documentId="13_ncr:1_{565E5EF0-AFB3-4DF3-AFBC-8323EB5886D9}" xr6:coauthVersionLast="47" xr6:coauthVersionMax="47" xr10:uidLastSave="{78B9D1CA-AE00-43BD-9E9B-EA2CFF68E0F6}"/>
  <bookViews>
    <workbookView xWindow="-28920" yWindow="-120" windowWidth="29040" windowHeight="17640" xr2:uid="{AA16173A-3D38-40ED-88BB-02EF10BBC2B5}"/>
  </bookViews>
  <sheets>
    <sheet name="Valstiskā_piederība_2023"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 i="1" l="1"/>
  <c r="D90" i="1"/>
  <c r="F86" i="1"/>
  <c r="E86" i="1"/>
  <c r="D86" i="1"/>
  <c r="D46" i="1"/>
  <c r="D14" i="1"/>
  <c r="D10" i="1"/>
  <c r="D7" i="1"/>
  <c r="D6" i="1"/>
  <c r="G86" i="1"/>
  <c r="D22" i="1"/>
  <c r="H86" i="1"/>
  <c r="G166" i="1"/>
  <c r="E177" i="1"/>
  <c r="G177" i="1" s="1"/>
  <c r="F172" i="1"/>
  <c r="D172" i="1"/>
  <c r="E169" i="1"/>
  <c r="F165" i="1"/>
  <c r="E165" i="1"/>
  <c r="E164" i="1"/>
  <c r="D160" i="1"/>
  <c r="F159" i="1"/>
  <c r="E159" i="1"/>
  <c r="D158" i="1"/>
  <c r="F157" i="1"/>
  <c r="E156" i="1"/>
  <c r="D156" i="1"/>
  <c r="F155" i="1"/>
  <c r="E155" i="1"/>
  <c r="D155" i="1"/>
  <c r="F154" i="1"/>
  <c r="E154" i="1"/>
  <c r="D154" i="1"/>
  <c r="F152" i="1"/>
  <c r="E152" i="1"/>
  <c r="D152" i="1"/>
  <c r="E150" i="1"/>
  <c r="G150" i="1" s="1"/>
  <c r="E147" i="1"/>
  <c r="D147" i="1"/>
  <c r="F146" i="1"/>
  <c r="E144" i="1"/>
  <c r="D116" i="1"/>
  <c r="D97" i="1"/>
  <c r="D95" i="1"/>
  <c r="D96" i="1"/>
  <c r="D89" i="1"/>
  <c r="D91" i="1"/>
  <c r="D119" i="1"/>
  <c r="E95" i="1"/>
  <c r="E90" i="1"/>
  <c r="E89" i="1"/>
  <c r="E113" i="1"/>
  <c r="F112" i="1"/>
  <c r="F97" i="1"/>
  <c r="F95" i="1"/>
  <c r="F90" i="1"/>
  <c r="F117" i="1"/>
  <c r="F110" i="1"/>
  <c r="F96" i="1"/>
  <c r="F89" i="1"/>
  <c r="F91" i="1"/>
  <c r="G142" i="1"/>
  <c r="G140" i="1"/>
  <c r="G139" i="1"/>
  <c r="G136" i="1"/>
  <c r="C97" i="1"/>
  <c r="C86" i="1"/>
  <c r="C90" i="1"/>
  <c r="C92" i="1"/>
  <c r="C101" i="1"/>
  <c r="C89" i="1"/>
  <c r="C106" i="1"/>
  <c r="C113" i="1"/>
  <c r="C93" i="1"/>
  <c r="D47" i="1"/>
  <c r="D52" i="1"/>
  <c r="D51" i="1"/>
  <c r="D57" i="1"/>
  <c r="D56" i="1"/>
  <c r="D62" i="1"/>
  <c r="D61" i="1"/>
  <c r="D27" i="1"/>
  <c r="D26" i="1"/>
  <c r="D23" i="1"/>
  <c r="D19" i="1"/>
  <c r="D18" i="1"/>
  <c r="D15" i="1"/>
  <c r="D11" i="1"/>
  <c r="G179" i="1"/>
  <c r="G176" i="1"/>
  <c r="G178" i="1"/>
  <c r="G175" i="1"/>
  <c r="G132" i="1"/>
  <c r="G126" i="1"/>
  <c r="G127" i="1"/>
  <c r="G131" i="1"/>
  <c r="G130" i="1"/>
  <c r="G129" i="1"/>
  <c r="G128" i="1"/>
  <c r="G87" i="1"/>
  <c r="F107" i="1" l="1"/>
  <c r="F87" i="1"/>
  <c r="G174" i="1"/>
  <c r="G158" i="1"/>
  <c r="H87" i="1"/>
  <c r="E107" i="1"/>
  <c r="E87" i="1"/>
  <c r="D107" i="1"/>
  <c r="D87" i="1"/>
  <c r="G134" i="1"/>
  <c r="G138" i="1"/>
  <c r="C87" i="1"/>
  <c r="C107" i="1"/>
  <c r="H107" i="1"/>
  <c r="G107" i="1"/>
  <c r="G144" i="1"/>
  <c r="G145" i="1"/>
  <c r="G146" i="1"/>
  <c r="G147" i="1"/>
  <c r="G148" i="1"/>
  <c r="G149" i="1"/>
  <c r="G151" i="1"/>
  <c r="G152" i="1"/>
  <c r="G153" i="1"/>
  <c r="G154" i="1"/>
  <c r="G155" i="1"/>
  <c r="G156" i="1"/>
  <c r="G157" i="1"/>
  <c r="G159" i="1"/>
  <c r="G160" i="1"/>
  <c r="G161" i="1"/>
  <c r="G162" i="1"/>
  <c r="G163" i="1"/>
  <c r="G164" i="1"/>
  <c r="G165" i="1"/>
  <c r="G167" i="1"/>
  <c r="G168" i="1"/>
  <c r="G169" i="1"/>
  <c r="G170" i="1"/>
  <c r="G171" i="1"/>
  <c r="G172" i="1"/>
  <c r="G173" i="1"/>
  <c r="G143" i="1"/>
  <c r="G135" i="1"/>
  <c r="G137" i="1"/>
  <c r="G141" i="1"/>
  <c r="G133" i="1"/>
  <c r="D69" i="1" l="1"/>
  <c r="E73" i="1" s="1"/>
  <c r="D64" i="1"/>
  <c r="E66" i="1" s="1"/>
  <c r="D59" i="1"/>
  <c r="E62" i="1" s="1"/>
  <c r="D54" i="1"/>
  <c r="E58" i="1" s="1"/>
  <c r="D49" i="1"/>
  <c r="E53" i="1" s="1"/>
  <c r="D44" i="1"/>
  <c r="E46" i="1" s="1"/>
  <c r="D28" i="1"/>
  <c r="D24" i="1"/>
  <c r="E26" i="1" s="1"/>
  <c r="D20" i="1"/>
  <c r="E22" i="1" s="1"/>
  <c r="D16" i="1"/>
  <c r="E18" i="1" s="1"/>
  <c r="D12" i="1"/>
  <c r="D8" i="1"/>
  <c r="D4" i="1"/>
  <c r="E6" i="1" l="1"/>
  <c r="E7" i="1"/>
  <c r="E11" i="1"/>
  <c r="E10" i="1"/>
  <c r="E15" i="1"/>
  <c r="E14" i="1"/>
  <c r="E71" i="1"/>
  <c r="E67" i="1"/>
  <c r="E57" i="1"/>
  <c r="E51" i="1"/>
  <c r="E47" i="1"/>
  <c r="E28" i="1"/>
  <c r="E27" i="1"/>
  <c r="E24" i="1" s="1"/>
  <c r="E23" i="1"/>
  <c r="E20" i="1" s="1"/>
  <c r="E19" i="1"/>
  <c r="E16" i="1" s="1"/>
  <c r="E48" i="1"/>
  <c r="E52" i="1"/>
  <c r="E56" i="1"/>
  <c r="E68" i="1"/>
  <c r="E72" i="1"/>
  <c r="E63" i="1"/>
  <c r="E61" i="1"/>
  <c r="E12" i="1" l="1"/>
  <c r="E4" i="1"/>
  <c r="E8" i="1"/>
  <c r="E69" i="1"/>
  <c r="E44" i="1"/>
  <c r="E49" i="1"/>
  <c r="E64" i="1"/>
  <c r="E59" i="1"/>
  <c r="E54" i="1"/>
</calcChain>
</file>

<file path=xl/sharedStrings.xml><?xml version="1.0" encoding="utf-8"?>
<sst xmlns="http://schemas.openxmlformats.org/spreadsheetml/2006/main" count="220" uniqueCount="113">
  <si>
    <t>Publikāciju statistikas rādītāji par piegādātāju valstisko piederību 2023.gadā*</t>
  </si>
  <si>
    <t>Likums</t>
  </si>
  <si>
    <t>Likumā noteiktā kārtībā</t>
  </si>
  <si>
    <t>Valstis</t>
  </si>
  <si>
    <t>Kopējais rezultātu paziņojumos norādīto uzvarētāju skaits</t>
  </si>
  <si>
    <t>Īpatsvars (%) pret kopējo rezultātu paziņo-jumos norādīto uzvarētāju skaitu</t>
  </si>
  <si>
    <t>PIL</t>
  </si>
  <si>
    <t>virs ES līgumcenu sliekšņa</t>
  </si>
  <si>
    <t>kopā</t>
  </si>
  <si>
    <t>t.sk.</t>
  </si>
  <si>
    <t>no Latvijas</t>
  </si>
  <si>
    <t>ārvalstnieki</t>
  </si>
  <si>
    <t>zem ES līgumcenu sliekšņa</t>
  </si>
  <si>
    <t>9. panta kārtībā</t>
  </si>
  <si>
    <t>SPSIL</t>
  </si>
  <si>
    <t>ADJIL</t>
  </si>
  <si>
    <t>PPPL</t>
  </si>
  <si>
    <t>* dati apkopoti, izmantojot Publikāciju vadības sistēmā pieejamos datus</t>
  </si>
  <si>
    <t>"Virs ES līgumcenu sliekšņa" iepirkumi, kuru līgumcena būvdarbiem ir lielāka par 5 382 000 EUR (pasūtītājiem un sabiedrisko pakalpojumu sniedzējiem), precēm un pakalpojumiem atbilstoši Publisko iepirkumu likumam ir lielāka par 140 000 EUR. Atbilstoši Sabiedrisko pakalpojumu sniedzēju iepirkumu likumam un Aizsardzības un drošības jomas iepirkumu likumam precēm un pakalpojumiem no 431 000 EUR. Publisko iepirkumu likuma 10. panta pakalpojumiem no 750 000 EUR  (no 01.03.2017.) un Sabiedrisko pakalpojumu sniedzēju iepirkumu likuma 34. panta pakalpojumiem no 1 000 000 EUR (no 01.04.2017.).</t>
  </si>
  <si>
    <t>"Zem ES līgumcenu sliekšņa" iepirkumi, kuru līgumcena būvdarbiem ir no 170 000 EUR līdz 5 381 999 EUR (atbilstoši Publisko iepirkumu likumam un Aizsardzības un drošības jomas iepirkumu likumam), precēm un pakalpojumiem ir no 42 000 EUR līdz 139 999 EUR (atbilstoši Publisko iepirkumu likumam). Atbilstoši Aizsardzības un drošības jomas iepirkumu likumam precēm un pakalpojumiem no 01.01.2018. no 42 000 EUR līdz 430 999 EUR. Publisko iepirkumu likuma 10. panta pakalpojumiem no 42 000 EUR līdz 749 999 EUR (no 01.03.2017.).</t>
  </si>
  <si>
    <t>"9. panta kārtībā" iepirkumi, kuru līgumcena būvdarbiem ir no 20 000 EUR līdz 169 999 EUR, bet precēm un pakalpojumiem no 10 000 EUR līdz 41 999 EUR.</t>
  </si>
  <si>
    <t>"PIL" - Publisko iepirkumu likums</t>
  </si>
  <si>
    <t>"SPSIL" - Sabiedrisko pakalpojumu sniedzēju iepirkumu likums</t>
  </si>
  <si>
    <t>"ADJIL" - Aizsardzības un drošības jomas iepirkumu likums</t>
  </si>
  <si>
    <t>"PPPL" - Publiskās un privātās partnerības likums</t>
  </si>
  <si>
    <t>Rezultātu publikācijās norādīto ārvalstnieku valstisko piederību sadalījums 2023.gadā*</t>
  </si>
  <si>
    <t>Sadalījums</t>
  </si>
  <si>
    <t>no Eiropas</t>
  </si>
  <si>
    <t>citas valstis</t>
  </si>
  <si>
    <t>beznodokļu</t>
  </si>
  <si>
    <t>"beznodokļu" - zemu nodokļu vai beznodokļu valstis un teritorijas atbilstoši MK 2020. gada 17. decembra noteikumiem Nr.819 un MK 2023. gada 1. jūlija noteikumiem Nr.333 "Noteikumi par zemu nodokļu vai beznodokļu valstīm un teritorijām".</t>
  </si>
  <si>
    <t>Rezultātu publikāciju skaita sadalījums pēc valstiskās piederības 2023.gadā*</t>
  </si>
  <si>
    <t>Uzvarētāju valstiskā piederība</t>
  </si>
  <si>
    <t>Virs ES līgumcenu sliekšņa</t>
  </si>
  <si>
    <t>Zem ES ligumcenu sliekšņa</t>
  </si>
  <si>
    <t>Virs ES līgum-cenu sliekšņa</t>
  </si>
  <si>
    <t>Zem ES ligum-cenu sliekšņa</t>
  </si>
  <si>
    <t>Latvija</t>
  </si>
  <si>
    <t>citas ES valstis kopā</t>
  </si>
  <si>
    <t>Igaunija</t>
  </si>
  <si>
    <t>Lietuva</t>
  </si>
  <si>
    <t>Vācija</t>
  </si>
  <si>
    <t>Itālija</t>
  </si>
  <si>
    <t>Beļģija</t>
  </si>
  <si>
    <t>Dānija</t>
  </si>
  <si>
    <t>Nīderlande</t>
  </si>
  <si>
    <t>Somija</t>
  </si>
  <si>
    <t>Polija</t>
  </si>
  <si>
    <t>Čehija</t>
  </si>
  <si>
    <t>Ungārija</t>
  </si>
  <si>
    <t>Zviedrija</t>
  </si>
  <si>
    <t>Francija</t>
  </si>
  <si>
    <t>Austrija</t>
  </si>
  <si>
    <t>Īrija</t>
  </si>
  <si>
    <t>Luksemburga</t>
  </si>
  <si>
    <t>Rumānija</t>
  </si>
  <si>
    <t>Spānija</t>
  </si>
  <si>
    <t>no citām valstīm (ārpus ES) kopā</t>
  </si>
  <si>
    <t>Amerikas Savienotās valstis</t>
  </si>
  <si>
    <t>Lielbritānija</t>
  </si>
  <si>
    <t>Izraēla</t>
  </si>
  <si>
    <t>Ukraina</t>
  </si>
  <si>
    <t>Šveice</t>
  </si>
  <si>
    <t>Kanāda</t>
  </si>
  <si>
    <t>Apvienotie Arābu Emirāti</t>
  </si>
  <si>
    <t>Turcija</t>
  </si>
  <si>
    <t>Japāna</t>
  </si>
  <si>
    <t>Norvēģija</t>
  </si>
  <si>
    <t>Azerbaidžāna</t>
  </si>
  <si>
    <t>Rezultātu publikāciju skaita sadalījums pēc CPV klasifikatora ārvalstu piegādātājiem 2023.gadā*</t>
  </si>
  <si>
    <t>CPV</t>
  </si>
  <si>
    <t>Skaits</t>
  </si>
  <si>
    <t>virs ES sliekšņa</t>
  </si>
  <si>
    <t>zem ES sliekšņa</t>
  </si>
  <si>
    <t>Kopā</t>
  </si>
  <si>
    <t>32000000-3</t>
  </si>
  <si>
    <t>33000000-0</t>
  </si>
  <si>
    <t>35000000-4</t>
  </si>
  <si>
    <t>44000000-0</t>
  </si>
  <si>
    <t>50000000-5</t>
  </si>
  <si>
    <t>63000000-9</t>
  </si>
  <si>
    <t>09000000-3</t>
  </si>
  <si>
    <t>24000000-4</t>
  </si>
  <si>
    <t>31000000-6</t>
  </si>
  <si>
    <t>34000000-7</t>
  </si>
  <si>
    <t>38000000-5</t>
  </si>
  <si>
    <t>42000000-6</t>
  </si>
  <si>
    <t>51000000-9</t>
  </si>
  <si>
    <t>60000000-8</t>
  </si>
  <si>
    <t>71000000-8</t>
  </si>
  <si>
    <t>90000000-7</t>
  </si>
  <si>
    <t>03000000-1</t>
  </si>
  <si>
    <t>14000000-1</t>
  </si>
  <si>
    <t>15000000-8</t>
  </si>
  <si>
    <t>16000000-5</t>
  </si>
  <si>
    <t>18000000-9</t>
  </si>
  <si>
    <t>19000000-6</t>
  </si>
  <si>
    <t>22000000-0</t>
  </si>
  <si>
    <t>30000000-9</t>
  </si>
  <si>
    <t>37000000-8</t>
  </si>
  <si>
    <t>39000000-2</t>
  </si>
  <si>
    <t>43000000-3</t>
  </si>
  <si>
    <t>45000000-7</t>
  </si>
  <si>
    <t>48000000-8</t>
  </si>
  <si>
    <t>64000000-6</t>
  </si>
  <si>
    <t>66000000-0</t>
  </si>
  <si>
    <t>72000000-5</t>
  </si>
  <si>
    <t>73000000-2</t>
  </si>
  <si>
    <t>77000000-0</t>
  </si>
  <si>
    <t>79000000-4</t>
  </si>
  <si>
    <t>80000000-4</t>
  </si>
  <si>
    <t>92000000-1</t>
  </si>
  <si>
    <t>98000000-3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</si>
</sst>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sz val="11"/>
      <name val="Calibri"/>
      <family val="2"/>
      <charset val="186"/>
      <scheme val="minor"/>
    </font>
    <font>
      <i/>
      <sz val="11"/>
      <color theme="1"/>
      <name val="Calibri"/>
      <family val="2"/>
      <charset val="186"/>
      <scheme val="minor"/>
    </font>
    <font>
      <b/>
      <sz val="11"/>
      <name val="Calibri"/>
      <family val="2"/>
      <charset val="186"/>
      <scheme val="minor"/>
    </font>
    <font>
      <b/>
      <sz val="11"/>
      <color theme="1"/>
      <name val="Calibri"/>
      <family val="2"/>
      <scheme val="minor"/>
    </font>
    <font>
      <sz val="11"/>
      <color theme="1"/>
      <name val="Calibri"/>
      <family val="2"/>
      <scheme val="minor"/>
    </font>
    <font>
      <sz val="11"/>
      <color rgb="FFFF0000"/>
      <name val="Calibri"/>
      <family val="2"/>
      <charset val="186"/>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bgColor theme="9" tint="0.79998168889431442"/>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theme="9" tint="0.39997558519241921"/>
      </top>
      <bottom style="thin">
        <color theme="9" tint="0.39997558519241921"/>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35">
    <xf numFmtId="0" fontId="0" fillId="0" borderId="0" xfId="0"/>
    <xf numFmtId="0" fontId="1" fillId="0" borderId="0" xfId="0" applyFont="1"/>
    <xf numFmtId="0" fontId="0" fillId="2" borderId="0" xfId="0" applyFill="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xf numFmtId="3" fontId="1" fillId="0" borderId="3" xfId="0" applyNumberFormat="1" applyFont="1" applyBorder="1" applyAlignment="1">
      <alignment wrapText="1"/>
    </xf>
    <xf numFmtId="164" fontId="1" fillId="2" borderId="3" xfId="0" applyNumberFormat="1" applyFont="1" applyFill="1" applyBorder="1" applyAlignment="1">
      <alignment wrapText="1"/>
    </xf>
    <xf numFmtId="164" fontId="1" fillId="2" borderId="0" xfId="0" applyNumberFormat="1" applyFont="1" applyFill="1" applyAlignment="1">
      <alignment wrapText="1"/>
    </xf>
    <xf numFmtId="0" fontId="0" fillId="0" borderId="5" xfId="0" applyBorder="1"/>
    <xf numFmtId="0" fontId="0" fillId="3" borderId="5" xfId="0" applyFill="1" applyBorder="1" applyAlignment="1">
      <alignment wrapText="1"/>
    </xf>
    <xf numFmtId="0" fontId="0" fillId="2" borderId="0" xfId="0" applyFill="1" applyAlignment="1">
      <alignment wrapText="1"/>
    </xf>
    <xf numFmtId="3" fontId="0" fillId="2" borderId="5" xfId="0" applyNumberFormat="1" applyFill="1" applyBorder="1" applyAlignment="1">
      <alignment wrapText="1"/>
    </xf>
    <xf numFmtId="164" fontId="0" fillId="2" borderId="5" xfId="0" applyNumberFormat="1" applyFill="1" applyBorder="1"/>
    <xf numFmtId="0" fontId="0" fillId="0" borderId="7" xfId="0" applyBorder="1"/>
    <xf numFmtId="0" fontId="0" fillId="2" borderId="7" xfId="0" applyFill="1" applyBorder="1"/>
    <xf numFmtId="164" fontId="0" fillId="2" borderId="7" xfId="0" applyNumberFormat="1" applyFill="1" applyBorder="1"/>
    <xf numFmtId="0" fontId="0" fillId="0" borderId="9" xfId="0" applyBorder="1"/>
    <xf numFmtId="3" fontId="1" fillId="0" borderId="9" xfId="0" applyNumberFormat="1" applyFont="1" applyBorder="1"/>
    <xf numFmtId="164" fontId="1" fillId="2" borderId="9" xfId="0" applyNumberFormat="1" applyFont="1" applyFill="1" applyBorder="1"/>
    <xf numFmtId="164" fontId="1" fillId="2" borderId="0" xfId="0" applyNumberFormat="1" applyFont="1" applyFill="1"/>
    <xf numFmtId="0" fontId="0" fillId="3" borderId="5" xfId="0" applyFill="1" applyBorder="1"/>
    <xf numFmtId="164" fontId="0" fillId="3" borderId="5" xfId="0" applyNumberFormat="1" applyFill="1" applyBorder="1"/>
    <xf numFmtId="164" fontId="0" fillId="2" borderId="0" xfId="0" applyNumberFormat="1" applyFill="1"/>
    <xf numFmtId="3" fontId="0" fillId="2" borderId="5" xfId="0" applyNumberFormat="1" applyFill="1" applyBorder="1"/>
    <xf numFmtId="164" fontId="0" fillId="0" borderId="5" xfId="0" applyNumberFormat="1" applyBorder="1"/>
    <xf numFmtId="3" fontId="1" fillId="2" borderId="9" xfId="0" applyNumberFormat="1" applyFont="1" applyFill="1" applyBorder="1"/>
    <xf numFmtId="0" fontId="0" fillId="0" borderId="1" xfId="0" applyBorder="1"/>
    <xf numFmtId="0" fontId="0" fillId="2" borderId="1" xfId="0" applyFill="1" applyBorder="1"/>
    <xf numFmtId="164" fontId="0" fillId="2" borderId="1" xfId="0" applyNumberFormat="1" applyFill="1" applyBorder="1"/>
    <xf numFmtId="0" fontId="1" fillId="2" borderId="9" xfId="0" applyFont="1" applyFill="1" applyBorder="1"/>
    <xf numFmtId="0" fontId="0" fillId="2" borderId="5" xfId="0" applyFill="1" applyBorder="1"/>
    <xf numFmtId="164" fontId="3" fillId="2" borderId="5" xfId="0" applyNumberFormat="1" applyFont="1" applyFill="1" applyBorder="1"/>
    <xf numFmtId="0" fontId="1" fillId="2" borderId="3" xfId="0" applyFont="1" applyFill="1" applyBorder="1"/>
    <xf numFmtId="164" fontId="1" fillId="2" borderId="3" xfId="0" applyNumberFormat="1" applyFont="1" applyFill="1" applyBorder="1"/>
    <xf numFmtId="0" fontId="0" fillId="4" borderId="11" xfId="0" applyFill="1" applyBorder="1"/>
    <xf numFmtId="0" fontId="0" fillId="2" borderId="11" xfId="0" applyFill="1" applyBorder="1"/>
    <xf numFmtId="0" fontId="0" fillId="0" borderId="11" xfId="0" applyBorder="1"/>
    <xf numFmtId="0" fontId="1" fillId="0" borderId="9" xfId="0" applyFont="1" applyBorder="1"/>
    <xf numFmtId="0" fontId="0" fillId="0" borderId="12" xfId="0" applyBorder="1" applyAlignment="1">
      <alignment horizontal="center" vertical="center"/>
    </xf>
    <xf numFmtId="0" fontId="1" fillId="0" borderId="13" xfId="0" applyFont="1" applyBorder="1"/>
    <xf numFmtId="164" fontId="1" fillId="0" borderId="9" xfId="0" applyNumberFormat="1" applyFont="1" applyBorder="1"/>
    <xf numFmtId="164" fontId="0" fillId="0" borderId="7" xfId="0" applyNumberFormat="1" applyBorder="1"/>
    <xf numFmtId="0" fontId="1" fillId="0" borderId="14" xfId="0" applyFont="1" applyBorder="1"/>
    <xf numFmtId="164" fontId="0" fillId="0" borderId="1" xfId="0" applyNumberFormat="1" applyBorder="1"/>
    <xf numFmtId="0" fontId="1" fillId="0" borderId="3" xfId="0" applyFont="1" applyBorder="1"/>
    <xf numFmtId="164" fontId="1" fillId="0" borderId="3" xfId="0" applyNumberFormat="1" applyFont="1" applyBorder="1"/>
    <xf numFmtId="0" fontId="1" fillId="0" borderId="15" xfId="0" applyFont="1" applyBorder="1"/>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wrapText="1"/>
    </xf>
    <xf numFmtId="4" fontId="0" fillId="0" borderId="0" xfId="0" applyNumberFormat="1"/>
    <xf numFmtId="0" fontId="4" fillId="0" borderId="5" xfId="0" applyFont="1" applyBorder="1" applyAlignment="1">
      <alignment horizontal="center" wrapText="1"/>
    </xf>
    <xf numFmtId="0" fontId="4" fillId="0" borderId="17" xfId="0" applyFont="1" applyBorder="1" applyAlignment="1">
      <alignment horizontal="center" wrapText="1"/>
    </xf>
    <xf numFmtId="0" fontId="1" fillId="0" borderId="5" xfId="0" applyFont="1" applyBorder="1" applyAlignment="1">
      <alignment horizontal="center"/>
    </xf>
    <xf numFmtId="0" fontId="0" fillId="5" borderId="5" xfId="0" applyFill="1" applyBorder="1"/>
    <xf numFmtId="0" fontId="1" fillId="5" borderId="5" xfId="0" applyFont="1" applyFill="1" applyBorder="1"/>
    <xf numFmtId="3" fontId="1" fillId="5" borderId="5" xfId="0" applyNumberFormat="1" applyFont="1" applyFill="1" applyBorder="1"/>
    <xf numFmtId="3" fontId="1" fillId="5" borderId="19" xfId="0" applyNumberFormat="1" applyFont="1" applyFill="1" applyBorder="1"/>
    <xf numFmtId="3" fontId="1" fillId="6" borderId="5" xfId="0" applyNumberFormat="1" applyFont="1" applyFill="1" applyBorder="1"/>
    <xf numFmtId="0" fontId="1" fillId="6" borderId="5" xfId="0" applyFont="1" applyFill="1" applyBorder="1"/>
    <xf numFmtId="0" fontId="0" fillId="6" borderId="5" xfId="0" applyFill="1" applyBorder="1"/>
    <xf numFmtId="0" fontId="0" fillId="5" borderId="5" xfId="0" applyFill="1" applyBorder="1" applyAlignment="1">
      <alignment wrapText="1"/>
    </xf>
    <xf numFmtId="0" fontId="1" fillId="5" borderId="19" xfId="0" applyFont="1" applyFill="1" applyBorder="1"/>
    <xf numFmtId="0" fontId="5" fillId="5" borderId="5" xfId="0" applyFont="1" applyFill="1" applyBorder="1"/>
    <xf numFmtId="0" fontId="0" fillId="3" borderId="19" xfId="0" applyFill="1" applyBorder="1"/>
    <xf numFmtId="0" fontId="0" fillId="2" borderId="5" xfId="0" applyFill="1" applyBorder="1" applyAlignment="1">
      <alignment wrapText="1"/>
    </xf>
    <xf numFmtId="0" fontId="3" fillId="2" borderId="5" xfId="0" applyFont="1" applyFill="1" applyBorder="1"/>
    <xf numFmtId="0" fontId="2" fillId="0" borderId="5" xfId="1" applyBorder="1"/>
    <xf numFmtId="0" fontId="0" fillId="7" borderId="5" xfId="0" applyFill="1" applyBorder="1"/>
    <xf numFmtId="0" fontId="0" fillId="7" borderId="7" xfId="0" applyFill="1" applyBorder="1"/>
    <xf numFmtId="0" fontId="2" fillId="0" borderId="9" xfId="1" applyBorder="1"/>
    <xf numFmtId="0" fontId="2" fillId="0" borderId="0" xfId="1"/>
    <xf numFmtId="165" fontId="3" fillId="2" borderId="5" xfId="0" applyNumberFormat="1" applyFont="1" applyFill="1" applyBorder="1"/>
    <xf numFmtId="165" fontId="0" fillId="2" borderId="1" xfId="0" applyNumberFormat="1" applyFill="1" applyBorder="1"/>
    <xf numFmtId="165" fontId="1" fillId="2" borderId="9" xfId="0" applyNumberFormat="1" applyFont="1" applyFill="1" applyBorder="1"/>
    <xf numFmtId="165" fontId="1" fillId="0" borderId="9" xfId="0" applyNumberFormat="1" applyFont="1" applyBorder="1"/>
    <xf numFmtId="165" fontId="0" fillId="3" borderId="5" xfId="0" applyNumberFormat="1" applyFill="1" applyBorder="1"/>
    <xf numFmtId="165" fontId="0" fillId="0" borderId="5" xfId="0" applyNumberFormat="1" applyBorder="1"/>
    <xf numFmtId="165" fontId="0" fillId="0" borderId="1" xfId="0" applyNumberFormat="1" applyBorder="1"/>
    <xf numFmtId="0" fontId="0" fillId="7" borderId="9" xfId="0" applyFill="1" applyBorder="1"/>
    <xf numFmtId="0" fontId="0" fillId="2" borderId="9" xfId="0" applyFill="1" applyBorder="1"/>
    <xf numFmtId="0" fontId="2" fillId="0" borderId="0" xfId="1" applyBorder="1"/>
    <xf numFmtId="0" fontId="3" fillId="2" borderId="5" xfId="0" applyFont="1" applyFill="1" applyBorder="1" applyAlignment="1">
      <alignment wrapText="1"/>
    </xf>
    <xf numFmtId="0" fontId="2" fillId="0" borderId="20" xfId="1" applyBorder="1"/>
    <xf numFmtId="0" fontId="0" fillId="2" borderId="4" xfId="0" applyFill="1" applyBorder="1"/>
    <xf numFmtId="3" fontId="0" fillId="0" borderId="0" xfId="0" applyNumberFormat="1"/>
    <xf numFmtId="0" fontId="0" fillId="0" borderId="16" xfId="0" applyBorder="1" applyAlignment="1">
      <alignment horizontal="center"/>
    </xf>
    <xf numFmtId="0" fontId="7" fillId="0" borderId="5" xfId="0" applyFont="1" applyBorder="1"/>
    <xf numFmtId="0" fontId="7" fillId="2" borderId="19" xfId="0" applyFont="1" applyFill="1" applyBorder="1"/>
    <xf numFmtId="0" fontId="7" fillId="2" borderId="5" xfId="0" applyFont="1" applyFill="1" applyBorder="1"/>
    <xf numFmtId="0" fontId="0" fillId="0" borderId="16" xfId="0" applyBorder="1" applyAlignment="1">
      <alignment horizontal="center" wrapText="1"/>
    </xf>
    <xf numFmtId="0" fontId="0" fillId="0" borderId="5" xfId="0" applyBorder="1" applyAlignment="1">
      <alignment horizontal="right" wrapText="1"/>
    </xf>
    <xf numFmtId="0" fontId="0" fillId="0" borderId="5" xfId="0" applyBorder="1" applyAlignment="1">
      <alignment horizontal="right"/>
    </xf>
    <xf numFmtId="0" fontId="0" fillId="0" borderId="16" xfId="0" applyBorder="1"/>
    <xf numFmtId="0" fontId="0" fillId="0" borderId="21" xfId="0" applyBorder="1"/>
    <xf numFmtId="0" fontId="0" fillId="7" borderId="16" xfId="0" applyFill="1" applyBorder="1"/>
    <xf numFmtId="0" fontId="0" fillId="0" borderId="6" xfId="0" applyBorder="1"/>
    <xf numFmtId="0" fontId="0" fillId="7" borderId="6" xfId="0" applyFill="1" applyBorder="1"/>
    <xf numFmtId="0" fontId="2" fillId="0" borderId="7" xfId="1" applyBorder="1"/>
    <xf numFmtId="0" fontId="0" fillId="7" borderId="5" xfId="0" applyFill="1" applyBorder="1" applyAlignment="1">
      <alignment horizontal="right" wrapText="1"/>
    </xf>
    <xf numFmtId="0" fontId="8" fillId="0" borderId="0" xfId="0" applyFont="1"/>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1" fillId="0" borderId="9" xfId="0" applyFont="1" applyBorder="1" applyAlignment="1">
      <alignment horizontal="center" vertical="center"/>
    </xf>
    <xf numFmtId="0" fontId="0" fillId="0" borderId="9" xfId="0" applyBorder="1" applyAlignment="1">
      <alignment horizontal="left" vertical="center" wrapText="1"/>
    </xf>
    <xf numFmtId="0" fontId="0" fillId="0" borderId="0" xfId="0" applyAlignment="1">
      <alignment horizontal="left" wrapText="1"/>
    </xf>
    <xf numFmtId="0" fontId="0" fillId="0" borderId="10" xfId="0" applyBorder="1" applyAlignment="1">
      <alignment horizontal="left" vertical="center" wrapText="1"/>
    </xf>
    <xf numFmtId="0" fontId="0" fillId="0" borderId="4"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0" fillId="0" borderId="4" xfId="0" applyBorder="1" applyAlignment="1">
      <alignment horizontal="center"/>
    </xf>
    <xf numFmtId="0" fontId="0" fillId="0" borderId="9" xfId="0" applyBorder="1" applyAlignment="1">
      <alignment horizontal="center"/>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5" xfId="0" applyFont="1" applyBorder="1" applyAlignment="1">
      <alignment horizontal="center"/>
    </xf>
    <xf numFmtId="0" fontId="0" fillId="0" borderId="5" xfId="0" applyBorder="1" applyAlignment="1">
      <alignment horizontal="center" vertical="center"/>
    </xf>
    <xf numFmtId="0" fontId="0" fillId="0" borderId="16" xfId="0" applyBorder="1" applyAlignment="1">
      <alignment horizontal="center" vertical="center"/>
    </xf>
    <xf numFmtId="0" fontId="1" fillId="0" borderId="6" xfId="0" applyFont="1" applyBorder="1" applyAlignment="1">
      <alignment horizontal="center" vertical="center"/>
    </xf>
    <xf numFmtId="0" fontId="6" fillId="0" borderId="16"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nfo.iub.gov.lv/cpv/parent/7366/clasif/main/" TargetMode="External"/><Relationship Id="rId18" Type="http://schemas.openxmlformats.org/officeDocument/2006/relationships/hyperlink" Target="https://info.iub.gov.lv/cpv/parent/7366/clasif/main/" TargetMode="External"/><Relationship Id="rId26" Type="http://schemas.openxmlformats.org/officeDocument/2006/relationships/hyperlink" Target="https://info.iub.gov.lv/cpv/parent/8662/clasif/main/" TargetMode="External"/><Relationship Id="rId39" Type="http://schemas.openxmlformats.org/officeDocument/2006/relationships/hyperlink" Target="https://info.iub.gov.lv/cpv/parent/2450/clasif/main/" TargetMode="External"/><Relationship Id="rId21" Type="http://schemas.openxmlformats.org/officeDocument/2006/relationships/hyperlink" Target="https://info.iub.gov.lv/cpv/parent/7879/clasif/main/" TargetMode="External"/><Relationship Id="rId34" Type="http://schemas.openxmlformats.org/officeDocument/2006/relationships/hyperlink" Target="https://info.iub.gov.lv/cpv/parent/4340/clasif/main/" TargetMode="External"/><Relationship Id="rId42" Type="http://schemas.openxmlformats.org/officeDocument/2006/relationships/hyperlink" Target="https://info.iub.gov.lv/cpv/parent/1394/clasif/main/" TargetMode="External"/><Relationship Id="rId47" Type="http://schemas.openxmlformats.org/officeDocument/2006/relationships/hyperlink" Target="https://info.iub.gov.lv/cpv/parent/473/clasif/main/" TargetMode="External"/><Relationship Id="rId50" Type="http://schemas.openxmlformats.org/officeDocument/2006/relationships/hyperlink" Target="https://info.iub.gov.lv/cpv/parent/7590/clasif/main/" TargetMode="External"/><Relationship Id="rId55" Type="http://schemas.openxmlformats.org/officeDocument/2006/relationships/printerSettings" Target="../printerSettings/printerSettings1.bin"/><Relationship Id="rId7" Type="http://schemas.openxmlformats.org/officeDocument/2006/relationships/hyperlink" Target="https://info.iub.gov.lv/cpv/parent/2450/clasif/main/" TargetMode="External"/><Relationship Id="rId2" Type="http://schemas.openxmlformats.org/officeDocument/2006/relationships/hyperlink" Target="https://info.iub.gov.lv/lv/cpv" TargetMode="External"/><Relationship Id="rId16" Type="http://schemas.openxmlformats.org/officeDocument/2006/relationships/hyperlink" Target="https://info.iub.gov.lv/cpv/parent/6346/clasif/main/" TargetMode="External"/><Relationship Id="rId29" Type="http://schemas.openxmlformats.org/officeDocument/2006/relationships/hyperlink" Target="https://info.iub.gov.lv/cpv/parent/9068/clasif/main/" TargetMode="External"/><Relationship Id="rId11" Type="http://schemas.openxmlformats.org/officeDocument/2006/relationships/hyperlink" Target="https://info.iub.gov.lv/cpv/parent/7794/clasif/main/" TargetMode="External"/><Relationship Id="rId24" Type="http://schemas.openxmlformats.org/officeDocument/2006/relationships/hyperlink" Target="https://info.iub.gov.lv/cpv/parent/8260/clasif/main/" TargetMode="External"/><Relationship Id="rId32" Type="http://schemas.openxmlformats.org/officeDocument/2006/relationships/hyperlink" Target="https://info.iub.gov.lv/cpv/parent/5128/clasif/main/" TargetMode="External"/><Relationship Id="rId37" Type="http://schemas.openxmlformats.org/officeDocument/2006/relationships/hyperlink" Target="https://info.iub.gov.lv/cpv/parent/3317/clasif/main/" TargetMode="External"/><Relationship Id="rId40" Type="http://schemas.openxmlformats.org/officeDocument/2006/relationships/hyperlink" Target="https://info.iub.gov.lv/cpv/parent/2087/clasif/main/" TargetMode="External"/><Relationship Id="rId45" Type="http://schemas.openxmlformats.org/officeDocument/2006/relationships/hyperlink" Target="https://info.iub.gov.lv/cpv/parent/994/clasif/main/" TargetMode="External"/><Relationship Id="rId53" Type="http://schemas.openxmlformats.org/officeDocument/2006/relationships/hyperlink" Target="https://info.iub.gov.lv/cpv/parent/7590/clasif/main/" TargetMode="External"/><Relationship Id="rId5" Type="http://schemas.openxmlformats.org/officeDocument/2006/relationships/hyperlink" Target="https://info.iub.gov.lv/lv/cpv" TargetMode="External"/><Relationship Id="rId10" Type="http://schemas.openxmlformats.org/officeDocument/2006/relationships/hyperlink" Target="https://info.iub.gov.lv/cpv/parent/7366/clasif/main/" TargetMode="External"/><Relationship Id="rId19" Type="http://schemas.openxmlformats.org/officeDocument/2006/relationships/hyperlink" Target="https://info.iub.gov.lv/cpv/parent/7739/clasif/main/" TargetMode="External"/><Relationship Id="rId31" Type="http://schemas.openxmlformats.org/officeDocument/2006/relationships/hyperlink" Target="https://info.iub.gov.lv/cpv/parent/9370/clasif/main/" TargetMode="External"/><Relationship Id="rId44" Type="http://schemas.openxmlformats.org/officeDocument/2006/relationships/hyperlink" Target="https://info.iub.gov.lv/cpv/parent/1188/clasif/main/" TargetMode="External"/><Relationship Id="rId52" Type="http://schemas.openxmlformats.org/officeDocument/2006/relationships/hyperlink" Target="https://info.iub.gov.lv/cpv/parent/9068/clasif/main/" TargetMode="External"/><Relationship Id="rId4" Type="http://schemas.openxmlformats.org/officeDocument/2006/relationships/hyperlink" Target="https://info.iub.gov.lv/lv/cpv" TargetMode="External"/><Relationship Id="rId9" Type="http://schemas.openxmlformats.org/officeDocument/2006/relationships/hyperlink" Target="https://info.iub.gov.lv/cpv/parent/5807/clasif/main/" TargetMode="External"/><Relationship Id="rId14" Type="http://schemas.openxmlformats.org/officeDocument/2006/relationships/hyperlink" Target="https://info.iub.gov.lv/cpv/parent/5680/clasif/main/" TargetMode="External"/><Relationship Id="rId22" Type="http://schemas.openxmlformats.org/officeDocument/2006/relationships/hyperlink" Target="https://info.iub.gov.lv/cpv/parent/7951/clasif/main/" TargetMode="External"/><Relationship Id="rId27" Type="http://schemas.openxmlformats.org/officeDocument/2006/relationships/hyperlink" Target="https://info.iub.gov.lv/cpv/parent/8716/clasif/main/" TargetMode="External"/><Relationship Id="rId30" Type="http://schemas.openxmlformats.org/officeDocument/2006/relationships/hyperlink" Target="https://info.iub.gov.lv/cpv/parent/9265/clasif/main/" TargetMode="External"/><Relationship Id="rId35" Type="http://schemas.openxmlformats.org/officeDocument/2006/relationships/hyperlink" Target="https://info.iub.gov.lv/cpv/parent/3995/clasif/main/" TargetMode="External"/><Relationship Id="rId43" Type="http://schemas.openxmlformats.org/officeDocument/2006/relationships/hyperlink" Target="https://info.iub.gov.lv/cpv/parent/1285/clasif/main/" TargetMode="External"/><Relationship Id="rId48" Type="http://schemas.openxmlformats.org/officeDocument/2006/relationships/hyperlink" Target="https://info.iub.gov.lv/cpv/parent/325/clasif/main/" TargetMode="External"/><Relationship Id="rId8" Type="http://schemas.openxmlformats.org/officeDocument/2006/relationships/hyperlink" Target="https://info.iub.gov.lv/cpv/parent/2676/clasif/main/" TargetMode="External"/><Relationship Id="rId51" Type="http://schemas.openxmlformats.org/officeDocument/2006/relationships/hyperlink" Target="https://info.iub.gov.lv/cpv/parent/7739/clasif/main/" TargetMode="External"/><Relationship Id="rId3" Type="http://schemas.openxmlformats.org/officeDocument/2006/relationships/hyperlink" Target="https://info.iub.gov.lv/lv/cpv" TargetMode="External"/><Relationship Id="rId12" Type="http://schemas.openxmlformats.org/officeDocument/2006/relationships/hyperlink" Target="https://info.iub.gov.lv/cpv/parent/231/clasif/main/" TargetMode="External"/><Relationship Id="rId17" Type="http://schemas.openxmlformats.org/officeDocument/2006/relationships/hyperlink" Target="https://info.iub.gov.lv/cpv/parent/7168/clasif/main/" TargetMode="External"/><Relationship Id="rId25" Type="http://schemas.openxmlformats.org/officeDocument/2006/relationships/hyperlink" Target="https://info.iub.gov.lv/cpv/parent/8512/clasif/main/" TargetMode="External"/><Relationship Id="rId33" Type="http://schemas.openxmlformats.org/officeDocument/2006/relationships/hyperlink" Target="https://info.iub.gov.lv/cpv/parent/4656/clasif/main/" TargetMode="External"/><Relationship Id="rId38" Type="http://schemas.openxmlformats.org/officeDocument/2006/relationships/hyperlink" Target="https://info.iub.gov.lv/cpv/parent/2676/clasif/main/" TargetMode="External"/><Relationship Id="rId46" Type="http://schemas.openxmlformats.org/officeDocument/2006/relationships/hyperlink" Target="https://info.iub.gov.lv/cpv/parent/950/clasif/main/" TargetMode="External"/><Relationship Id="rId20" Type="http://schemas.openxmlformats.org/officeDocument/2006/relationships/hyperlink" Target="https://info.iub.gov.lv/cpv/parent/7794/clasif/main/" TargetMode="External"/><Relationship Id="rId41" Type="http://schemas.openxmlformats.org/officeDocument/2006/relationships/hyperlink" Target="https://info.iub.gov.lv/cpv/parent/1686/clasif/main/" TargetMode="External"/><Relationship Id="rId54" Type="http://schemas.openxmlformats.org/officeDocument/2006/relationships/hyperlink" Target="https://info.iub.gov.lv/cpv/parent/1/clasif/main/" TargetMode="External"/><Relationship Id="rId1" Type="http://schemas.openxmlformats.org/officeDocument/2006/relationships/hyperlink" Target="https://info.iub.gov.lv/lv/cpv" TargetMode="External"/><Relationship Id="rId6" Type="http://schemas.openxmlformats.org/officeDocument/2006/relationships/hyperlink" Target="https://info.iub.gov.lv/lv/cpv" TargetMode="External"/><Relationship Id="rId15" Type="http://schemas.openxmlformats.org/officeDocument/2006/relationships/hyperlink" Target="https://info.iub.gov.lv/cpv/parent/5807/clasif/main/" TargetMode="External"/><Relationship Id="rId23" Type="http://schemas.openxmlformats.org/officeDocument/2006/relationships/hyperlink" Target="https://info.iub.gov.lv/cpv/parent/8076/clasif/main/" TargetMode="External"/><Relationship Id="rId28" Type="http://schemas.openxmlformats.org/officeDocument/2006/relationships/hyperlink" Target="https://info.iub.gov.lv/cpv/parent/8915/clasif/main/" TargetMode="External"/><Relationship Id="rId36" Type="http://schemas.openxmlformats.org/officeDocument/2006/relationships/hyperlink" Target="https://info.iub.gov.lv/cpv/parent/3785/clasif/main/" TargetMode="External"/><Relationship Id="rId49" Type="http://schemas.openxmlformats.org/officeDocument/2006/relationships/hyperlink" Target="https://info.iub.gov.lv/cpv/parent/4340/clasif/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2D7E-ECD0-49DC-B19A-C00BF1B7D20B}">
  <dimension ref="A1:L180"/>
  <sheetViews>
    <sheetView tabSelected="1" workbookViewId="0">
      <selection activeCell="L178" sqref="L178:M178"/>
    </sheetView>
  </sheetViews>
  <sheetFormatPr defaultRowHeight="14.45"/>
  <cols>
    <col min="1" max="1" width="6.7109375" customWidth="1"/>
    <col min="2" max="2" width="14" customWidth="1"/>
    <col min="3" max="3" width="11.28515625" bestFit="1" customWidth="1"/>
    <col min="4" max="4" width="10.85546875" customWidth="1"/>
    <col min="5" max="5" width="11.7109375" customWidth="1"/>
    <col min="6" max="6" width="8.28515625" customWidth="1"/>
    <col min="7" max="7" width="8.42578125" customWidth="1"/>
    <col min="8" max="8" width="8.140625" customWidth="1"/>
    <col min="9" max="9" width="7.7109375" customWidth="1"/>
    <col min="10" max="10" width="12.140625" customWidth="1"/>
  </cols>
  <sheetData>
    <row r="1" spans="1:11">
      <c r="A1" s="1" t="s">
        <v>0</v>
      </c>
      <c r="F1" s="2"/>
    </row>
    <row r="2" spans="1:11" ht="7.5" customHeight="1">
      <c r="F2" s="2"/>
    </row>
    <row r="3" spans="1:11" ht="116.45" thickBot="1">
      <c r="A3" s="3" t="s">
        <v>1</v>
      </c>
      <c r="B3" s="4" t="s">
        <v>2</v>
      </c>
      <c r="C3" s="3" t="s">
        <v>3</v>
      </c>
      <c r="D3" s="4" t="s">
        <v>4</v>
      </c>
      <c r="E3" s="4" t="s">
        <v>5</v>
      </c>
      <c r="F3" s="2"/>
    </row>
    <row r="4" spans="1:11" ht="15" thickTop="1">
      <c r="A4" s="102" t="s">
        <v>6</v>
      </c>
      <c r="B4" s="105" t="s">
        <v>7</v>
      </c>
      <c r="C4" s="5" t="s">
        <v>8</v>
      </c>
      <c r="D4" s="6">
        <f>D6+D7</f>
        <v>13835</v>
      </c>
      <c r="E4" s="7">
        <f>E6+E7</f>
        <v>1</v>
      </c>
      <c r="F4" s="8"/>
    </row>
    <row r="5" spans="1:11">
      <c r="A5" s="103"/>
      <c r="B5" s="106"/>
      <c r="C5" s="9" t="s">
        <v>9</v>
      </c>
      <c r="D5" s="10"/>
      <c r="E5" s="10"/>
      <c r="F5" s="11"/>
      <c r="H5" s="86"/>
    </row>
    <row r="6" spans="1:11">
      <c r="A6" s="103"/>
      <c r="B6" s="106"/>
      <c r="C6" s="9" t="s">
        <v>10</v>
      </c>
      <c r="D6" s="12">
        <f>11922+1571</f>
        <v>13493</v>
      </c>
      <c r="E6" s="13">
        <f>D6/D4</f>
        <v>0.97528008673653777</v>
      </c>
      <c r="F6" s="2"/>
      <c r="G6" s="101"/>
      <c r="I6" s="101"/>
    </row>
    <row r="7" spans="1:11" ht="15" thickBot="1">
      <c r="A7" s="103"/>
      <c r="B7" s="107"/>
      <c r="C7" s="14" t="s">
        <v>11</v>
      </c>
      <c r="D7" s="15">
        <f>294+48</f>
        <v>342</v>
      </c>
      <c r="E7" s="16">
        <f>D7/D4</f>
        <v>2.4719913263462234E-2</v>
      </c>
      <c r="F7" s="2"/>
      <c r="G7" s="101"/>
      <c r="I7" s="101"/>
    </row>
    <row r="8" spans="1:11">
      <c r="A8" s="103"/>
      <c r="B8" s="108" t="s">
        <v>12</v>
      </c>
      <c r="C8" s="17" t="s">
        <v>8</v>
      </c>
      <c r="D8" s="18">
        <f>D10+D11</f>
        <v>5932</v>
      </c>
      <c r="E8" s="19">
        <f>E10+E11</f>
        <v>1</v>
      </c>
      <c r="F8" s="20"/>
    </row>
    <row r="9" spans="1:11">
      <c r="A9" s="103"/>
      <c r="B9" s="106"/>
      <c r="C9" s="9" t="s">
        <v>9</v>
      </c>
      <c r="D9" s="21"/>
      <c r="E9" s="22"/>
      <c r="F9" s="23"/>
    </row>
    <row r="10" spans="1:11">
      <c r="A10" s="103"/>
      <c r="B10" s="106"/>
      <c r="C10" s="9" t="s">
        <v>10</v>
      </c>
      <c r="D10" s="24">
        <f>4863+973</f>
        <v>5836</v>
      </c>
      <c r="E10" s="25">
        <f>D10/D8</f>
        <v>0.98381658799730276</v>
      </c>
      <c r="F10" s="23"/>
      <c r="G10" s="101"/>
      <c r="I10" s="101"/>
      <c r="K10" s="86"/>
    </row>
    <row r="11" spans="1:11" ht="15" thickBot="1">
      <c r="A11" s="103"/>
      <c r="B11" s="107"/>
      <c r="C11" s="14" t="s">
        <v>11</v>
      </c>
      <c r="D11" s="15">
        <f>80+16</f>
        <v>96</v>
      </c>
      <c r="E11" s="16">
        <f>D11/D8</f>
        <v>1.6183412002697236E-2</v>
      </c>
      <c r="F11" s="23"/>
    </row>
    <row r="12" spans="1:11">
      <c r="A12" s="103"/>
      <c r="B12" s="109" t="s">
        <v>13</v>
      </c>
      <c r="C12" s="17" t="s">
        <v>8</v>
      </c>
      <c r="D12" s="26">
        <f>D14+D15</f>
        <v>6301</v>
      </c>
      <c r="E12" s="19">
        <f>E14+E15</f>
        <v>1</v>
      </c>
      <c r="F12" s="20"/>
    </row>
    <row r="13" spans="1:11">
      <c r="A13" s="103"/>
      <c r="B13" s="110"/>
      <c r="C13" s="9" t="s">
        <v>9</v>
      </c>
      <c r="D13" s="21"/>
      <c r="E13" s="22"/>
      <c r="F13" s="23"/>
    </row>
    <row r="14" spans="1:11">
      <c r="A14" s="103"/>
      <c r="B14" s="110"/>
      <c r="C14" s="9" t="s">
        <v>10</v>
      </c>
      <c r="D14" s="24">
        <f>5219+946</f>
        <v>6165</v>
      </c>
      <c r="E14" s="13">
        <f>D14/D12</f>
        <v>0.9784161244246945</v>
      </c>
      <c r="F14" s="23"/>
      <c r="G14" s="101"/>
      <c r="I14" s="101"/>
    </row>
    <row r="15" spans="1:11" ht="15" thickBot="1">
      <c r="A15" s="104"/>
      <c r="B15" s="111"/>
      <c r="C15" s="27" t="s">
        <v>11</v>
      </c>
      <c r="D15" s="28">
        <f>110+26</f>
        <v>136</v>
      </c>
      <c r="E15" s="29">
        <f>D15/D12</f>
        <v>2.1583875575305507E-2</v>
      </c>
      <c r="F15" s="23"/>
    </row>
    <row r="16" spans="1:11" ht="15" thickTop="1">
      <c r="A16" s="102" t="s">
        <v>14</v>
      </c>
      <c r="B16" s="105" t="s">
        <v>7</v>
      </c>
      <c r="C16" s="17" t="s">
        <v>8</v>
      </c>
      <c r="D16" s="30">
        <f>D18+D19</f>
        <v>486</v>
      </c>
      <c r="E16" s="19">
        <f>E18+E19</f>
        <v>1</v>
      </c>
      <c r="F16" s="20"/>
    </row>
    <row r="17" spans="1:11">
      <c r="A17" s="103"/>
      <c r="B17" s="106"/>
      <c r="C17" s="9" t="s">
        <v>9</v>
      </c>
      <c r="D17" s="21"/>
      <c r="E17" s="22"/>
      <c r="F17" s="23"/>
    </row>
    <row r="18" spans="1:11">
      <c r="A18" s="103"/>
      <c r="B18" s="106"/>
      <c r="C18" s="9" t="s">
        <v>10</v>
      </c>
      <c r="D18" s="31">
        <f>406+28</f>
        <v>434</v>
      </c>
      <c r="E18" s="32">
        <f>D18/D16</f>
        <v>0.89300411522633749</v>
      </c>
      <c r="F18" s="23"/>
    </row>
    <row r="19" spans="1:11" ht="15" thickBot="1">
      <c r="A19" s="112"/>
      <c r="B19" s="113"/>
      <c r="C19" s="27" t="s">
        <v>11</v>
      </c>
      <c r="D19" s="28">
        <f>29+23</f>
        <v>52</v>
      </c>
      <c r="E19" s="29">
        <f>D19/D16</f>
        <v>0.10699588477366255</v>
      </c>
      <c r="F19" s="23"/>
    </row>
    <row r="20" spans="1:11" ht="15" thickTop="1">
      <c r="A20" s="102" t="s">
        <v>15</v>
      </c>
      <c r="B20" s="105" t="s">
        <v>7</v>
      </c>
      <c r="C20" s="5" t="s">
        <v>8</v>
      </c>
      <c r="D20" s="33">
        <f>D22+D23</f>
        <v>48</v>
      </c>
      <c r="E20" s="34">
        <f>E22+E23</f>
        <v>1</v>
      </c>
      <c r="F20" s="20"/>
    </row>
    <row r="21" spans="1:11">
      <c r="A21" s="103"/>
      <c r="B21" s="106"/>
      <c r="C21" s="9" t="s">
        <v>9</v>
      </c>
      <c r="D21" s="21"/>
      <c r="E21" s="22"/>
      <c r="F21" s="23"/>
      <c r="J21" s="35"/>
    </row>
    <row r="22" spans="1:11">
      <c r="A22" s="103"/>
      <c r="B22" s="106"/>
      <c r="C22" s="9" t="s">
        <v>10</v>
      </c>
      <c r="D22" s="31">
        <f>32+5</f>
        <v>37</v>
      </c>
      <c r="E22" s="13">
        <f>D22/D20</f>
        <v>0.77083333333333337</v>
      </c>
      <c r="F22" s="23"/>
      <c r="J22" s="36"/>
      <c r="K22" s="37"/>
    </row>
    <row r="23" spans="1:11" ht="15" thickBot="1">
      <c r="A23" s="103"/>
      <c r="B23" s="113"/>
      <c r="C23" s="14" t="s">
        <v>11</v>
      </c>
      <c r="D23" s="15">
        <f>11+0</f>
        <v>11</v>
      </c>
      <c r="E23" s="16">
        <f>D23/D20</f>
        <v>0.22916666666666666</v>
      </c>
      <c r="F23" s="23"/>
      <c r="J23" s="35"/>
    </row>
    <row r="24" spans="1:11">
      <c r="A24" s="103"/>
      <c r="B24" s="108" t="s">
        <v>12</v>
      </c>
      <c r="C24" s="17" t="s">
        <v>8</v>
      </c>
      <c r="D24" s="38">
        <f>D26+D27</f>
        <v>33</v>
      </c>
      <c r="E24" s="19">
        <f>E26+E27</f>
        <v>1</v>
      </c>
      <c r="F24" s="23"/>
      <c r="J24" s="37"/>
    </row>
    <row r="25" spans="1:11">
      <c r="A25" s="103"/>
      <c r="B25" s="106"/>
      <c r="C25" s="9" t="s">
        <v>9</v>
      </c>
      <c r="D25" s="21"/>
      <c r="E25" s="22"/>
      <c r="F25" s="23"/>
    </row>
    <row r="26" spans="1:11">
      <c r="A26" s="103"/>
      <c r="B26" s="106"/>
      <c r="C26" s="9" t="s">
        <v>10</v>
      </c>
      <c r="D26" s="31">
        <f>26+3</f>
        <v>29</v>
      </c>
      <c r="E26" s="25">
        <f>D26/D24</f>
        <v>0.87878787878787878</v>
      </c>
      <c r="F26" s="23"/>
    </row>
    <row r="27" spans="1:11" ht="15" thickBot="1">
      <c r="A27" s="104"/>
      <c r="B27" s="115"/>
      <c r="C27" s="27" t="s">
        <v>11</v>
      </c>
      <c r="D27" s="28">
        <f>4+0</f>
        <v>4</v>
      </c>
      <c r="E27" s="29">
        <f>D27/D24</f>
        <v>0.12121212121212122</v>
      </c>
      <c r="F27" s="23"/>
    </row>
    <row r="28" spans="1:11" ht="15.75" customHeight="1" thickTop="1">
      <c r="A28" s="103" t="s">
        <v>16</v>
      </c>
      <c r="B28" s="106" t="s">
        <v>7</v>
      </c>
      <c r="C28" s="17" t="s">
        <v>8</v>
      </c>
      <c r="D28" s="30">
        <f>D30+D31</f>
        <v>0</v>
      </c>
      <c r="E28" s="75">
        <f>E30+E31</f>
        <v>0</v>
      </c>
      <c r="F28" s="23"/>
    </row>
    <row r="29" spans="1:11">
      <c r="A29" s="103"/>
      <c r="B29" s="106"/>
      <c r="C29" s="9" t="s">
        <v>9</v>
      </c>
      <c r="D29" s="21"/>
      <c r="E29" s="22"/>
      <c r="F29" s="23"/>
    </row>
    <row r="30" spans="1:11">
      <c r="A30" s="103"/>
      <c r="B30" s="106"/>
      <c r="C30" s="9" t="s">
        <v>10</v>
      </c>
      <c r="D30" s="31">
        <v>0</v>
      </c>
      <c r="E30" s="73">
        <v>0</v>
      </c>
      <c r="F30" s="23"/>
    </row>
    <row r="31" spans="1:11" ht="15" thickBot="1">
      <c r="A31" s="112"/>
      <c r="B31" s="113"/>
      <c r="C31" s="27" t="s">
        <v>11</v>
      </c>
      <c r="D31" s="28">
        <v>0</v>
      </c>
      <c r="E31" s="74">
        <v>0</v>
      </c>
      <c r="F31" s="23"/>
    </row>
    <row r="32" spans="1:11" ht="15" thickTop="1">
      <c r="A32" t="s">
        <v>17</v>
      </c>
    </row>
    <row r="33" spans="1:9" ht="101.25" customHeight="1">
      <c r="A33" s="114" t="s">
        <v>18</v>
      </c>
      <c r="B33" s="114"/>
      <c r="C33" s="114"/>
      <c r="D33" s="114"/>
      <c r="E33" s="114"/>
      <c r="F33" s="114"/>
      <c r="G33" s="114"/>
      <c r="H33" s="114"/>
      <c r="I33" s="114"/>
    </row>
    <row r="34" spans="1:9" ht="89.25" customHeight="1">
      <c r="A34" s="114" t="s">
        <v>19</v>
      </c>
      <c r="B34" s="114"/>
      <c r="C34" s="114"/>
      <c r="D34" s="114"/>
      <c r="E34" s="114"/>
      <c r="F34" s="114"/>
      <c r="G34" s="114"/>
      <c r="H34" s="114"/>
      <c r="I34" s="114"/>
    </row>
    <row r="35" spans="1:9" ht="27.75" customHeight="1">
      <c r="A35" s="114" t="s">
        <v>20</v>
      </c>
      <c r="B35" s="114"/>
      <c r="C35" s="114"/>
      <c r="D35" s="114"/>
      <c r="E35" s="114"/>
      <c r="F35" s="114"/>
      <c r="G35" s="114"/>
      <c r="H35" s="114"/>
      <c r="I35" s="114"/>
    </row>
    <row r="36" spans="1:9">
      <c r="A36" s="114" t="s">
        <v>21</v>
      </c>
      <c r="B36" s="114"/>
      <c r="C36" s="114"/>
      <c r="D36" s="114"/>
      <c r="E36" s="114"/>
      <c r="F36" s="114"/>
    </row>
    <row r="37" spans="1:9">
      <c r="A37" t="s">
        <v>22</v>
      </c>
    </row>
    <row r="38" spans="1:9">
      <c r="A38" t="s">
        <v>23</v>
      </c>
    </row>
    <row r="39" spans="1:9" ht="13.5" customHeight="1">
      <c r="A39" t="s">
        <v>24</v>
      </c>
    </row>
    <row r="40" spans="1:9" ht="13.5" customHeight="1"/>
    <row r="41" spans="1:9">
      <c r="A41" s="1" t="s">
        <v>25</v>
      </c>
    </row>
    <row r="42" spans="1:9" ht="9" customHeight="1">
      <c r="A42" s="1"/>
    </row>
    <row r="43" spans="1:9" ht="116.45" thickBot="1">
      <c r="A43" s="3" t="s">
        <v>1</v>
      </c>
      <c r="B43" s="4" t="s">
        <v>2</v>
      </c>
      <c r="C43" s="39" t="s">
        <v>26</v>
      </c>
      <c r="D43" s="4" t="s">
        <v>4</v>
      </c>
      <c r="E43" s="4" t="s">
        <v>5</v>
      </c>
    </row>
    <row r="44" spans="1:9" ht="15" thickTop="1">
      <c r="A44" s="103" t="s">
        <v>6</v>
      </c>
      <c r="B44" s="105" t="s">
        <v>7</v>
      </c>
      <c r="C44" s="40" t="s">
        <v>11</v>
      </c>
      <c r="D44" s="38">
        <f>D46+D47+D48</f>
        <v>342</v>
      </c>
      <c r="E44" s="41">
        <f>E46+E47+E48</f>
        <v>1</v>
      </c>
    </row>
    <row r="45" spans="1:9">
      <c r="A45" s="103"/>
      <c r="B45" s="106"/>
      <c r="C45" s="21" t="s">
        <v>9</v>
      </c>
      <c r="D45" s="21"/>
      <c r="E45" s="21"/>
    </row>
    <row r="46" spans="1:9">
      <c r="A46" s="103"/>
      <c r="B46" s="106"/>
      <c r="C46" s="9" t="s">
        <v>27</v>
      </c>
      <c r="D46" s="9">
        <f>278+46</f>
        <v>324</v>
      </c>
      <c r="E46" s="25">
        <f>D46/D44</f>
        <v>0.94736842105263153</v>
      </c>
      <c r="G46" s="101"/>
    </row>
    <row r="47" spans="1:9">
      <c r="A47" s="103"/>
      <c r="B47" s="106"/>
      <c r="C47" s="9" t="s">
        <v>28</v>
      </c>
      <c r="D47" s="9">
        <f>16+2</f>
        <v>18</v>
      </c>
      <c r="E47" s="25">
        <f>D47/D44</f>
        <v>5.2631578947368418E-2</v>
      </c>
    </row>
    <row r="48" spans="1:9" ht="15" thickBot="1">
      <c r="A48" s="103"/>
      <c r="B48" s="107"/>
      <c r="C48" s="14" t="s">
        <v>29</v>
      </c>
      <c r="D48" s="14">
        <v>0</v>
      </c>
      <c r="E48" s="42">
        <f>D48/D44</f>
        <v>0</v>
      </c>
    </row>
    <row r="49" spans="1:5">
      <c r="A49" s="103"/>
      <c r="B49" s="108" t="s">
        <v>12</v>
      </c>
      <c r="C49" s="43" t="s">
        <v>11</v>
      </c>
      <c r="D49" s="38">
        <f>D51+D52+D53</f>
        <v>96</v>
      </c>
      <c r="E49" s="41">
        <f>E51+E52+E53</f>
        <v>1</v>
      </c>
    </row>
    <row r="50" spans="1:5">
      <c r="A50" s="103"/>
      <c r="B50" s="106"/>
      <c r="C50" s="21" t="s">
        <v>9</v>
      </c>
      <c r="D50" s="21"/>
      <c r="E50" s="21"/>
    </row>
    <row r="51" spans="1:5">
      <c r="A51" s="103"/>
      <c r="B51" s="106"/>
      <c r="C51" s="9" t="s">
        <v>27</v>
      </c>
      <c r="D51" s="9">
        <f>69+15</f>
        <v>84</v>
      </c>
      <c r="E51" s="25">
        <f>D51/D49</f>
        <v>0.875</v>
      </c>
    </row>
    <row r="52" spans="1:5">
      <c r="A52" s="103"/>
      <c r="B52" s="106"/>
      <c r="C52" s="9" t="s">
        <v>28</v>
      </c>
      <c r="D52" s="9">
        <f>11+1</f>
        <v>12</v>
      </c>
      <c r="E52" s="25">
        <f>D52/D49</f>
        <v>0.125</v>
      </c>
    </row>
    <row r="53" spans="1:5" ht="15" thickBot="1">
      <c r="A53" s="103"/>
      <c r="B53" s="107"/>
      <c r="C53" s="14" t="s">
        <v>29</v>
      </c>
      <c r="D53" s="14">
        <v>0</v>
      </c>
      <c r="E53" s="42">
        <f>D53/D49</f>
        <v>0</v>
      </c>
    </row>
    <row r="54" spans="1:5">
      <c r="A54" s="103"/>
      <c r="B54" s="109" t="s">
        <v>13</v>
      </c>
      <c r="C54" s="43" t="s">
        <v>11</v>
      </c>
      <c r="D54" s="38">
        <f>D56+D57+D58</f>
        <v>136</v>
      </c>
      <c r="E54" s="41">
        <f>E56+E57+E58</f>
        <v>1</v>
      </c>
    </row>
    <row r="55" spans="1:5">
      <c r="A55" s="103"/>
      <c r="B55" s="110"/>
      <c r="C55" s="21" t="s">
        <v>9</v>
      </c>
      <c r="D55" s="21"/>
      <c r="E55" s="21"/>
    </row>
    <row r="56" spans="1:5">
      <c r="A56" s="103"/>
      <c r="B56" s="110"/>
      <c r="C56" s="9" t="s">
        <v>27</v>
      </c>
      <c r="D56" s="9">
        <f>96+23</f>
        <v>119</v>
      </c>
      <c r="E56" s="25">
        <f>D56/D54</f>
        <v>0.875</v>
      </c>
    </row>
    <row r="57" spans="1:5">
      <c r="A57" s="103"/>
      <c r="B57" s="110"/>
      <c r="C57" s="9" t="s">
        <v>28</v>
      </c>
      <c r="D57" s="9">
        <f>14+3</f>
        <v>17</v>
      </c>
      <c r="E57" s="25">
        <f>D57/D54</f>
        <v>0.125</v>
      </c>
    </row>
    <row r="58" spans="1:5" ht="15" thickBot="1">
      <c r="A58" s="104"/>
      <c r="B58" s="111"/>
      <c r="C58" s="27" t="s">
        <v>29</v>
      </c>
      <c r="D58" s="27">
        <v>0</v>
      </c>
      <c r="E58" s="44">
        <f>D58/D54</f>
        <v>0</v>
      </c>
    </row>
    <row r="59" spans="1:5" ht="15" thickTop="1">
      <c r="A59" s="102" t="s">
        <v>14</v>
      </c>
      <c r="B59" s="118" t="s">
        <v>7</v>
      </c>
      <c r="C59" s="40" t="s">
        <v>11</v>
      </c>
      <c r="D59" s="38">
        <f>D61+D62+D63</f>
        <v>52</v>
      </c>
      <c r="E59" s="41">
        <f>E61+E62+E63</f>
        <v>1</v>
      </c>
    </row>
    <row r="60" spans="1:5">
      <c r="A60" s="103"/>
      <c r="B60" s="116"/>
      <c r="C60" s="21" t="s">
        <v>9</v>
      </c>
      <c r="D60" s="21"/>
      <c r="E60" s="21"/>
    </row>
    <row r="61" spans="1:5">
      <c r="A61" s="103"/>
      <c r="B61" s="116"/>
      <c r="C61" s="9" t="s">
        <v>27</v>
      </c>
      <c r="D61" s="9">
        <f>25+21</f>
        <v>46</v>
      </c>
      <c r="E61" s="25">
        <f>D61/D59</f>
        <v>0.88461538461538458</v>
      </c>
    </row>
    <row r="62" spans="1:5">
      <c r="A62" s="103"/>
      <c r="B62" s="116"/>
      <c r="C62" s="9" t="s">
        <v>28</v>
      </c>
      <c r="D62" s="9">
        <f>4+2</f>
        <v>6</v>
      </c>
      <c r="E62" s="25">
        <f>D62/D59</f>
        <v>0.11538461538461539</v>
      </c>
    </row>
    <row r="63" spans="1:5" ht="15" thickBot="1">
      <c r="A63" s="112"/>
      <c r="B63" s="117"/>
      <c r="C63" s="9" t="s">
        <v>29</v>
      </c>
      <c r="D63" s="27">
        <v>0</v>
      </c>
      <c r="E63" s="44">
        <f>D63/D59</f>
        <v>0</v>
      </c>
    </row>
    <row r="64" spans="1:5" ht="15.75" customHeight="1" thickTop="1">
      <c r="A64" s="102" t="s">
        <v>15</v>
      </c>
      <c r="B64" s="118" t="s">
        <v>7</v>
      </c>
      <c r="C64" s="40" t="s">
        <v>11</v>
      </c>
      <c r="D64" s="45">
        <f>D66+D67+D68</f>
        <v>11</v>
      </c>
      <c r="E64" s="46">
        <f>E66+E67+E68</f>
        <v>1</v>
      </c>
    </row>
    <row r="65" spans="1:9">
      <c r="A65" s="103"/>
      <c r="B65" s="116"/>
      <c r="C65" s="21" t="s">
        <v>9</v>
      </c>
      <c r="D65" s="21"/>
      <c r="E65" s="21"/>
    </row>
    <row r="66" spans="1:9">
      <c r="A66" s="103"/>
      <c r="B66" s="116"/>
      <c r="C66" s="9" t="s">
        <v>27</v>
      </c>
      <c r="D66" s="9">
        <v>8</v>
      </c>
      <c r="E66" s="25">
        <f>D66/D64</f>
        <v>0.72727272727272729</v>
      </c>
    </row>
    <row r="67" spans="1:9">
      <c r="A67" s="103"/>
      <c r="B67" s="116"/>
      <c r="C67" s="9" t="s">
        <v>28</v>
      </c>
      <c r="D67" s="9">
        <v>3</v>
      </c>
      <c r="E67" s="25">
        <f>D67/D64</f>
        <v>0.27272727272727271</v>
      </c>
    </row>
    <row r="68" spans="1:9" ht="15" thickBot="1">
      <c r="A68" s="103"/>
      <c r="B68" s="117"/>
      <c r="C68" s="9" t="s">
        <v>29</v>
      </c>
      <c r="D68" s="14">
        <v>0</v>
      </c>
      <c r="E68" s="42">
        <f>D68/D64</f>
        <v>0</v>
      </c>
    </row>
    <row r="69" spans="1:9">
      <c r="A69" s="103"/>
      <c r="B69" s="108" t="s">
        <v>12</v>
      </c>
      <c r="C69" s="43" t="s">
        <v>11</v>
      </c>
      <c r="D69" s="38">
        <f>D71+D72+D73</f>
        <v>4</v>
      </c>
      <c r="E69" s="41">
        <f>E71+E72+E73</f>
        <v>1</v>
      </c>
    </row>
    <row r="70" spans="1:9">
      <c r="A70" s="103"/>
      <c r="B70" s="106"/>
      <c r="C70" s="21" t="s">
        <v>9</v>
      </c>
      <c r="D70" s="21"/>
      <c r="E70" s="21"/>
    </row>
    <row r="71" spans="1:9">
      <c r="A71" s="103"/>
      <c r="B71" s="106"/>
      <c r="C71" s="9" t="s">
        <v>27</v>
      </c>
      <c r="D71" s="9">
        <v>2</v>
      </c>
      <c r="E71" s="25">
        <f>D71/D69</f>
        <v>0.5</v>
      </c>
    </row>
    <row r="72" spans="1:9">
      <c r="A72" s="103"/>
      <c r="B72" s="106"/>
      <c r="C72" s="9" t="s">
        <v>28</v>
      </c>
      <c r="D72" s="9">
        <v>2</v>
      </c>
      <c r="E72" s="25">
        <f>D72/D69</f>
        <v>0.5</v>
      </c>
    </row>
    <row r="73" spans="1:9" ht="15" thickBot="1">
      <c r="A73" s="104"/>
      <c r="B73" s="115"/>
      <c r="C73" s="27" t="s">
        <v>29</v>
      </c>
      <c r="D73" s="27">
        <v>0</v>
      </c>
      <c r="E73" s="44">
        <f>D73/D69</f>
        <v>0</v>
      </c>
    </row>
    <row r="74" spans="1:9" ht="14.25" customHeight="1" thickTop="1">
      <c r="A74" s="103" t="s">
        <v>16</v>
      </c>
      <c r="B74" s="116" t="s">
        <v>7</v>
      </c>
      <c r="C74" s="47" t="s">
        <v>11</v>
      </c>
      <c r="D74" s="38">
        <v>0</v>
      </c>
      <c r="E74" s="76">
        <v>0</v>
      </c>
      <c r="F74" s="48"/>
    </row>
    <row r="75" spans="1:9" ht="11.25" customHeight="1">
      <c r="A75" s="103"/>
      <c r="B75" s="116"/>
      <c r="C75" s="21" t="s">
        <v>9</v>
      </c>
      <c r="D75" s="21"/>
      <c r="E75" s="77"/>
      <c r="F75" s="49"/>
    </row>
    <row r="76" spans="1:9" ht="13.5" customHeight="1">
      <c r="A76" s="103"/>
      <c r="B76" s="116"/>
      <c r="C76" s="9" t="s">
        <v>27</v>
      </c>
      <c r="D76" s="9">
        <v>0</v>
      </c>
      <c r="E76" s="78">
        <v>0</v>
      </c>
      <c r="F76" s="49"/>
    </row>
    <row r="77" spans="1:9" ht="12" customHeight="1">
      <c r="A77" s="103"/>
      <c r="B77" s="116"/>
      <c r="C77" s="9" t="s">
        <v>28</v>
      </c>
      <c r="D77" s="9">
        <v>0</v>
      </c>
      <c r="E77" s="78">
        <v>0</v>
      </c>
      <c r="F77" s="49"/>
    </row>
    <row r="78" spans="1:9" ht="14.25" customHeight="1" thickBot="1">
      <c r="A78" s="112"/>
      <c r="B78" s="117"/>
      <c r="C78" s="9" t="s">
        <v>29</v>
      </c>
      <c r="D78" s="27">
        <v>0</v>
      </c>
      <c r="E78" s="79">
        <v>0</v>
      </c>
      <c r="F78" s="49"/>
    </row>
    <row r="79" spans="1:9" ht="51.95" customHeight="1" thickTop="1">
      <c r="A79" s="114" t="s">
        <v>30</v>
      </c>
      <c r="B79" s="114"/>
      <c r="C79" s="114"/>
      <c r="D79" s="114"/>
      <c r="E79" s="114"/>
      <c r="F79" s="114"/>
      <c r="G79" s="114"/>
      <c r="H79" s="114"/>
      <c r="I79" s="114"/>
    </row>
    <row r="80" spans="1:9">
      <c r="A80" s="50"/>
      <c r="B80" s="50"/>
      <c r="C80" s="50"/>
      <c r="D80" s="50"/>
      <c r="E80" s="50"/>
      <c r="F80" s="50"/>
      <c r="G80" s="50"/>
    </row>
    <row r="81" spans="2:9">
      <c r="B81" s="1" t="s">
        <v>31</v>
      </c>
    </row>
    <row r="82" spans="2:9">
      <c r="E82" s="51"/>
    </row>
    <row r="83" spans="2:9">
      <c r="B83" s="121" t="s">
        <v>32</v>
      </c>
      <c r="C83" s="124" t="s">
        <v>4</v>
      </c>
      <c r="D83" s="124"/>
      <c r="E83" s="124"/>
      <c r="F83" s="124"/>
      <c r="G83" s="124"/>
      <c r="H83" s="124"/>
      <c r="I83" s="124"/>
    </row>
    <row r="84" spans="2:9" ht="57.95">
      <c r="B84" s="122"/>
      <c r="C84" s="52" t="s">
        <v>33</v>
      </c>
      <c r="D84" s="52" t="s">
        <v>33</v>
      </c>
      <c r="E84" s="53" t="s">
        <v>34</v>
      </c>
      <c r="F84" s="52" t="s">
        <v>13</v>
      </c>
      <c r="G84" s="52" t="s">
        <v>35</v>
      </c>
      <c r="H84" s="52" t="s">
        <v>36</v>
      </c>
      <c r="I84" s="52" t="s">
        <v>35</v>
      </c>
    </row>
    <row r="85" spans="2:9">
      <c r="B85" s="123"/>
      <c r="C85" s="54" t="s">
        <v>14</v>
      </c>
      <c r="D85" s="125" t="s">
        <v>6</v>
      </c>
      <c r="E85" s="126"/>
      <c r="F85" s="127"/>
      <c r="G85" s="128" t="s">
        <v>15</v>
      </c>
      <c r="H85" s="128"/>
      <c r="I85" s="54" t="s">
        <v>16</v>
      </c>
    </row>
    <row r="86" spans="2:9">
      <c r="B86" s="55" t="s">
        <v>37</v>
      </c>
      <c r="C86" s="56">
        <f>406+28</f>
        <v>434</v>
      </c>
      <c r="D86" s="57">
        <f>11922+1571</f>
        <v>13493</v>
      </c>
      <c r="E86" s="58">
        <f>4863+973</f>
        <v>5836</v>
      </c>
      <c r="F86" s="59">
        <f>5219+946</f>
        <v>6165</v>
      </c>
      <c r="G86" s="60">
        <f>32+5</f>
        <v>37</v>
      </c>
      <c r="H86" s="60">
        <f>26+3</f>
        <v>29</v>
      </c>
      <c r="I86" s="61">
        <v>0</v>
      </c>
    </row>
    <row r="87" spans="2:9" ht="29.1">
      <c r="B87" s="62" t="s">
        <v>38</v>
      </c>
      <c r="C87" s="56">
        <f>SUM(C89:C106)</f>
        <v>46</v>
      </c>
      <c r="D87" s="63">
        <f>SUM(D89:D106)</f>
        <v>324</v>
      </c>
      <c r="E87" s="56">
        <f>SUM(E89:E106)</f>
        <v>84</v>
      </c>
      <c r="F87" s="64">
        <f>SUM(F89:F106)</f>
        <v>119</v>
      </c>
      <c r="G87" s="60">
        <f>G89+G90+G93+G97+G100</f>
        <v>8</v>
      </c>
      <c r="H87" s="60">
        <f>SUM(H89:H106)</f>
        <v>2</v>
      </c>
      <c r="I87" s="61">
        <v>0</v>
      </c>
    </row>
    <row r="88" spans="2:9">
      <c r="B88" s="21" t="s">
        <v>9</v>
      </c>
      <c r="C88" s="21"/>
      <c r="D88" s="65"/>
      <c r="E88" s="21"/>
      <c r="F88" s="21"/>
      <c r="G88" s="21"/>
      <c r="H88" s="21"/>
      <c r="I88" s="21"/>
    </row>
    <row r="89" spans="2:9">
      <c r="B89" s="31" t="s">
        <v>39</v>
      </c>
      <c r="C89" s="88">
        <f>1+8</f>
        <v>9</v>
      </c>
      <c r="D89" s="89">
        <f>66+18</f>
        <v>84</v>
      </c>
      <c r="E89" s="88">
        <f>22+7</f>
        <v>29</v>
      </c>
      <c r="F89" s="90">
        <f>41+7</f>
        <v>48</v>
      </c>
      <c r="G89" s="88">
        <v>1</v>
      </c>
      <c r="H89" s="88">
        <v>1</v>
      </c>
      <c r="I89" s="88">
        <v>0</v>
      </c>
    </row>
    <row r="90" spans="2:9">
      <c r="B90" s="31" t="s">
        <v>40</v>
      </c>
      <c r="C90" s="88">
        <f>3+4</f>
        <v>7</v>
      </c>
      <c r="D90" s="89">
        <f>124+22</f>
        <v>146</v>
      </c>
      <c r="E90" s="88">
        <f>22+6</f>
        <v>28</v>
      </c>
      <c r="F90" s="90">
        <f>24+9</f>
        <v>33</v>
      </c>
      <c r="G90" s="88">
        <v>2</v>
      </c>
      <c r="H90" s="88">
        <v>0</v>
      </c>
      <c r="I90" s="88">
        <v>0</v>
      </c>
    </row>
    <row r="91" spans="2:9">
      <c r="B91" s="31" t="s">
        <v>41</v>
      </c>
      <c r="C91" s="88">
        <v>1</v>
      </c>
      <c r="D91" s="89">
        <f>23+2</f>
        <v>25</v>
      </c>
      <c r="E91" s="88">
        <v>2</v>
      </c>
      <c r="F91" s="90">
        <f>11+3</f>
        <v>14</v>
      </c>
      <c r="G91" s="88">
        <v>0</v>
      </c>
      <c r="H91" s="88">
        <v>1</v>
      </c>
      <c r="I91" s="88">
        <v>0</v>
      </c>
    </row>
    <row r="92" spans="2:9">
      <c r="B92" s="31" t="s">
        <v>42</v>
      </c>
      <c r="C92" s="88">
        <f>0+2</f>
        <v>2</v>
      </c>
      <c r="D92" s="89">
        <v>4</v>
      </c>
      <c r="E92" s="88">
        <v>2</v>
      </c>
      <c r="F92" s="90">
        <v>0</v>
      </c>
      <c r="G92" s="88">
        <v>0</v>
      </c>
      <c r="H92" s="88">
        <v>0</v>
      </c>
      <c r="I92" s="88">
        <v>0</v>
      </c>
    </row>
    <row r="93" spans="2:9">
      <c r="B93" s="31" t="s">
        <v>43</v>
      </c>
      <c r="C93" s="88">
        <f>0+1</f>
        <v>1</v>
      </c>
      <c r="D93" s="89">
        <v>0</v>
      </c>
      <c r="E93" s="88">
        <v>1</v>
      </c>
      <c r="F93" s="90">
        <v>1</v>
      </c>
      <c r="G93" s="88">
        <v>1</v>
      </c>
      <c r="H93" s="88">
        <v>0</v>
      </c>
      <c r="I93" s="88">
        <v>0</v>
      </c>
    </row>
    <row r="94" spans="2:9">
      <c r="B94" s="31" t="s">
        <v>44</v>
      </c>
      <c r="C94" s="88">
        <v>0</v>
      </c>
      <c r="D94" s="89">
        <v>5</v>
      </c>
      <c r="E94" s="88">
        <v>0</v>
      </c>
      <c r="F94" s="90">
        <v>2</v>
      </c>
      <c r="G94" s="88">
        <v>0</v>
      </c>
      <c r="H94" s="88">
        <v>0</v>
      </c>
      <c r="I94" s="88">
        <v>0</v>
      </c>
    </row>
    <row r="95" spans="2:9">
      <c r="B95" s="31" t="s">
        <v>45</v>
      </c>
      <c r="C95" s="88">
        <v>1</v>
      </c>
      <c r="D95" s="89">
        <f>4+1</f>
        <v>5</v>
      </c>
      <c r="E95" s="88">
        <f>2+2</f>
        <v>4</v>
      </c>
      <c r="F95" s="90">
        <f>5+1</f>
        <v>6</v>
      </c>
      <c r="G95" s="88">
        <v>0</v>
      </c>
      <c r="H95" s="88">
        <v>0</v>
      </c>
      <c r="I95" s="88">
        <v>0</v>
      </c>
    </row>
    <row r="96" spans="2:9">
      <c r="B96" s="31" t="s">
        <v>46</v>
      </c>
      <c r="C96" s="88">
        <v>7</v>
      </c>
      <c r="D96" s="89">
        <f>24+2</f>
        <v>26</v>
      </c>
      <c r="E96" s="88">
        <v>10</v>
      </c>
      <c r="F96" s="90">
        <f>5+2</f>
        <v>7</v>
      </c>
      <c r="G96" s="88">
        <v>0</v>
      </c>
      <c r="H96" s="88">
        <v>0</v>
      </c>
      <c r="I96" s="88">
        <v>0</v>
      </c>
    </row>
    <row r="97" spans="2:12">
      <c r="B97" s="31" t="s">
        <v>47</v>
      </c>
      <c r="C97" s="88">
        <f>5+3</f>
        <v>8</v>
      </c>
      <c r="D97" s="89">
        <f>9+1</f>
        <v>10</v>
      </c>
      <c r="E97" s="88">
        <v>0</v>
      </c>
      <c r="F97" s="90">
        <f>4+1</f>
        <v>5</v>
      </c>
      <c r="G97" s="88">
        <v>1</v>
      </c>
      <c r="H97" s="88">
        <v>0</v>
      </c>
      <c r="I97" s="88">
        <v>0</v>
      </c>
    </row>
    <row r="98" spans="2:12">
      <c r="B98" s="31" t="s">
        <v>48</v>
      </c>
      <c r="C98" s="88">
        <v>6</v>
      </c>
      <c r="D98" s="89">
        <v>4</v>
      </c>
      <c r="E98" s="88">
        <v>1</v>
      </c>
      <c r="F98" s="90">
        <v>0</v>
      </c>
      <c r="G98" s="88">
        <v>0</v>
      </c>
      <c r="H98" s="88">
        <v>0</v>
      </c>
      <c r="I98" s="88">
        <v>0</v>
      </c>
    </row>
    <row r="99" spans="2:12">
      <c r="B99" s="31" t="s">
        <v>49</v>
      </c>
      <c r="C99" s="88">
        <v>0</v>
      </c>
      <c r="D99" s="89">
        <v>1</v>
      </c>
      <c r="E99" s="88">
        <v>0</v>
      </c>
      <c r="F99" s="90">
        <v>0</v>
      </c>
      <c r="G99" s="88">
        <v>0</v>
      </c>
      <c r="H99" s="88">
        <v>0</v>
      </c>
      <c r="I99" s="88">
        <v>0</v>
      </c>
    </row>
    <row r="100" spans="2:12">
      <c r="B100" s="31" t="s">
        <v>50</v>
      </c>
      <c r="C100" s="88">
        <v>0</v>
      </c>
      <c r="D100" s="89">
        <v>5</v>
      </c>
      <c r="E100" s="88">
        <v>3</v>
      </c>
      <c r="F100" s="90">
        <v>1</v>
      </c>
      <c r="G100" s="88">
        <v>3</v>
      </c>
      <c r="H100" s="88">
        <v>0</v>
      </c>
      <c r="I100" s="88">
        <v>0</v>
      </c>
      <c r="L100" s="86"/>
    </row>
    <row r="101" spans="2:12">
      <c r="B101" s="31" t="s">
        <v>51</v>
      </c>
      <c r="C101" s="88">
        <f>0+2</f>
        <v>2</v>
      </c>
      <c r="D101" s="89">
        <v>4</v>
      </c>
      <c r="E101" s="88">
        <v>1</v>
      </c>
      <c r="F101" s="90">
        <v>2</v>
      </c>
      <c r="G101" s="88">
        <v>0</v>
      </c>
      <c r="H101" s="88">
        <v>0</v>
      </c>
      <c r="I101" s="88">
        <v>0</v>
      </c>
    </row>
    <row r="102" spans="2:12">
      <c r="B102" s="31" t="s">
        <v>52</v>
      </c>
      <c r="C102" s="88">
        <v>1</v>
      </c>
      <c r="D102" s="89">
        <v>0</v>
      </c>
      <c r="E102" s="88">
        <v>0</v>
      </c>
      <c r="F102" s="90">
        <v>0</v>
      </c>
      <c r="G102" s="88">
        <v>0</v>
      </c>
      <c r="H102" s="88">
        <v>0</v>
      </c>
      <c r="I102" s="88">
        <v>0</v>
      </c>
    </row>
    <row r="103" spans="2:12">
      <c r="B103" s="31" t="s">
        <v>53</v>
      </c>
      <c r="C103" s="88">
        <v>0</v>
      </c>
      <c r="D103" s="89">
        <v>0</v>
      </c>
      <c r="E103" s="88">
        <v>1</v>
      </c>
      <c r="F103" s="90">
        <v>0</v>
      </c>
      <c r="G103" s="88">
        <v>0</v>
      </c>
      <c r="H103" s="88">
        <v>0</v>
      </c>
      <c r="I103" s="88">
        <v>0</v>
      </c>
    </row>
    <row r="104" spans="2:12">
      <c r="B104" s="85" t="s">
        <v>54</v>
      </c>
      <c r="C104" s="88">
        <v>0</v>
      </c>
      <c r="D104" s="89">
        <v>1</v>
      </c>
      <c r="E104" s="88">
        <v>0</v>
      </c>
      <c r="F104" s="90">
        <v>0</v>
      </c>
      <c r="G104" s="88">
        <v>0</v>
      </c>
      <c r="H104" s="88">
        <v>0</v>
      </c>
      <c r="I104" s="88">
        <v>0</v>
      </c>
    </row>
    <row r="105" spans="2:12">
      <c r="B105" s="31" t="s">
        <v>55</v>
      </c>
      <c r="C105" s="88">
        <v>0</v>
      </c>
      <c r="D105" s="89">
        <v>1</v>
      </c>
      <c r="E105" s="88">
        <v>0</v>
      </c>
      <c r="F105" s="90">
        <v>0</v>
      </c>
      <c r="G105" s="88">
        <v>0</v>
      </c>
      <c r="H105" s="88">
        <v>0</v>
      </c>
      <c r="I105" s="88">
        <v>0</v>
      </c>
    </row>
    <row r="106" spans="2:12">
      <c r="B106" s="31" t="s">
        <v>56</v>
      </c>
      <c r="C106" s="88">
        <f>0+1</f>
        <v>1</v>
      </c>
      <c r="D106" s="89">
        <v>3</v>
      </c>
      <c r="E106" s="88">
        <v>2</v>
      </c>
      <c r="F106" s="90">
        <v>0</v>
      </c>
      <c r="G106" s="88">
        <v>0</v>
      </c>
      <c r="H106" s="88">
        <v>0</v>
      </c>
      <c r="I106" s="88">
        <v>0</v>
      </c>
      <c r="K106" s="86"/>
    </row>
    <row r="107" spans="2:12" ht="45.75" customHeight="1">
      <c r="B107" s="62" t="s">
        <v>57</v>
      </c>
      <c r="C107" s="56">
        <f t="shared" ref="C107:H107" si="0">SUM(C109:C119)</f>
        <v>6</v>
      </c>
      <c r="D107" s="58">
        <f t="shared" si="0"/>
        <v>18</v>
      </c>
      <c r="E107" s="57">
        <f t="shared" si="0"/>
        <v>12</v>
      </c>
      <c r="F107" s="56">
        <f t="shared" si="0"/>
        <v>17</v>
      </c>
      <c r="G107" s="60">
        <f t="shared" si="0"/>
        <v>3</v>
      </c>
      <c r="H107" s="60">
        <f t="shared" si="0"/>
        <v>2</v>
      </c>
      <c r="I107" s="61">
        <v>0</v>
      </c>
      <c r="K107" s="86"/>
      <c r="L107" s="86"/>
    </row>
    <row r="108" spans="2:12">
      <c r="B108" s="21" t="s">
        <v>9</v>
      </c>
      <c r="C108" s="21"/>
      <c r="D108" s="65"/>
      <c r="E108" s="21"/>
      <c r="F108" s="21"/>
      <c r="G108" s="21"/>
      <c r="H108" s="21"/>
      <c r="I108" s="21"/>
    </row>
    <row r="109" spans="2:12" ht="43.5">
      <c r="B109" s="66" t="s">
        <v>58</v>
      </c>
      <c r="C109" s="88">
        <v>0</v>
      </c>
      <c r="D109" s="89">
        <v>8</v>
      </c>
      <c r="E109" s="88">
        <v>4</v>
      </c>
      <c r="F109" s="90">
        <v>2</v>
      </c>
      <c r="G109" s="88">
        <v>0</v>
      </c>
      <c r="H109" s="88">
        <v>2</v>
      </c>
      <c r="I109" s="88">
        <v>0</v>
      </c>
    </row>
    <row r="110" spans="2:12">
      <c r="B110" s="31" t="s">
        <v>59</v>
      </c>
      <c r="C110" s="88">
        <v>0</v>
      </c>
      <c r="D110" s="89">
        <v>1</v>
      </c>
      <c r="E110" s="88">
        <v>4</v>
      </c>
      <c r="F110" s="90">
        <f>4+1</f>
        <v>5</v>
      </c>
      <c r="G110" s="88">
        <v>0</v>
      </c>
      <c r="H110" s="88">
        <v>0</v>
      </c>
      <c r="I110" s="88">
        <v>0</v>
      </c>
    </row>
    <row r="111" spans="2:12">
      <c r="B111" s="66" t="s">
        <v>60</v>
      </c>
      <c r="C111" s="88">
        <v>0</v>
      </c>
      <c r="D111" s="89">
        <v>0</v>
      </c>
      <c r="E111" s="88">
        <v>0</v>
      </c>
      <c r="F111" s="90">
        <v>0</v>
      </c>
      <c r="G111" s="88">
        <v>1</v>
      </c>
      <c r="H111" s="88">
        <v>0</v>
      </c>
      <c r="I111" s="88">
        <v>0</v>
      </c>
    </row>
    <row r="112" spans="2:12">
      <c r="B112" s="66" t="s">
        <v>61</v>
      </c>
      <c r="C112" s="88">
        <v>2</v>
      </c>
      <c r="D112" s="89">
        <v>0</v>
      </c>
      <c r="E112" s="88">
        <v>0</v>
      </c>
      <c r="F112" s="90">
        <f>0+1</f>
        <v>1</v>
      </c>
      <c r="G112" s="88">
        <v>0</v>
      </c>
      <c r="H112" s="88">
        <v>0</v>
      </c>
      <c r="I112" s="88">
        <v>0</v>
      </c>
    </row>
    <row r="113" spans="2:11">
      <c r="B113" s="31" t="s">
        <v>62</v>
      </c>
      <c r="C113" s="88">
        <f>0+2</f>
        <v>2</v>
      </c>
      <c r="D113" s="89">
        <v>3</v>
      </c>
      <c r="E113" s="88">
        <f>1+1</f>
        <v>2</v>
      </c>
      <c r="F113" s="90">
        <v>1</v>
      </c>
      <c r="G113" s="88">
        <v>2</v>
      </c>
      <c r="H113" s="88">
        <v>0</v>
      </c>
      <c r="I113" s="88">
        <v>0</v>
      </c>
    </row>
    <row r="114" spans="2:11">
      <c r="B114" s="67" t="s">
        <v>63</v>
      </c>
      <c r="C114" s="88">
        <v>0</v>
      </c>
      <c r="D114" s="89">
        <v>0</v>
      </c>
      <c r="E114" s="88">
        <v>0</v>
      </c>
      <c r="F114" s="90">
        <v>2</v>
      </c>
      <c r="G114" s="88">
        <v>0</v>
      </c>
      <c r="H114" s="88">
        <v>0</v>
      </c>
      <c r="I114" s="88">
        <v>0</v>
      </c>
    </row>
    <row r="115" spans="2:11" ht="29.1">
      <c r="B115" s="83" t="s">
        <v>64</v>
      </c>
      <c r="C115" s="88">
        <v>0</v>
      </c>
      <c r="D115" s="89">
        <v>0</v>
      </c>
      <c r="E115" s="88">
        <v>1</v>
      </c>
      <c r="F115" s="90">
        <v>1</v>
      </c>
      <c r="G115" s="88">
        <v>0</v>
      </c>
      <c r="H115" s="88">
        <v>0</v>
      </c>
      <c r="I115" s="88">
        <v>0</v>
      </c>
    </row>
    <row r="116" spans="2:11">
      <c r="B116" s="31" t="s">
        <v>65</v>
      </c>
      <c r="C116" s="88">
        <v>2</v>
      </c>
      <c r="D116" s="89">
        <f>0+1</f>
        <v>1</v>
      </c>
      <c r="E116" s="88">
        <v>0</v>
      </c>
      <c r="F116" s="90">
        <v>0</v>
      </c>
      <c r="G116" s="88">
        <v>0</v>
      </c>
      <c r="H116" s="88">
        <v>0</v>
      </c>
      <c r="I116" s="88">
        <v>0</v>
      </c>
    </row>
    <row r="117" spans="2:11">
      <c r="B117" s="31" t="s">
        <v>66</v>
      </c>
      <c r="C117" s="88">
        <v>0</v>
      </c>
      <c r="D117" s="89">
        <v>0</v>
      </c>
      <c r="E117" s="88">
        <v>1</v>
      </c>
      <c r="F117" s="90">
        <f>3+1</f>
        <v>4</v>
      </c>
      <c r="G117" s="88">
        <v>0</v>
      </c>
      <c r="H117" s="88">
        <v>0</v>
      </c>
      <c r="I117" s="88">
        <v>0</v>
      </c>
    </row>
    <row r="118" spans="2:11">
      <c r="B118" s="31" t="s">
        <v>67</v>
      </c>
      <c r="C118" s="88">
        <v>0</v>
      </c>
      <c r="D118" s="89">
        <v>1</v>
      </c>
      <c r="E118" s="88">
        <v>0</v>
      </c>
      <c r="F118" s="90">
        <v>1</v>
      </c>
      <c r="G118" s="88">
        <v>0</v>
      </c>
      <c r="H118" s="88">
        <v>0</v>
      </c>
      <c r="I118" s="88">
        <v>0</v>
      </c>
    </row>
    <row r="119" spans="2:11">
      <c r="B119" s="31" t="s">
        <v>68</v>
      </c>
      <c r="C119" s="88">
        <v>0</v>
      </c>
      <c r="D119" s="89">
        <f>3+1</f>
        <v>4</v>
      </c>
      <c r="E119" s="88">
        <v>0</v>
      </c>
      <c r="F119" s="90">
        <v>0</v>
      </c>
      <c r="G119" s="88">
        <v>0</v>
      </c>
      <c r="H119" s="88">
        <v>0</v>
      </c>
      <c r="I119" s="88">
        <v>0</v>
      </c>
    </row>
    <row r="120" spans="2:11">
      <c r="B120" s="61" t="s">
        <v>29</v>
      </c>
      <c r="C120" s="60">
        <v>0</v>
      </c>
      <c r="D120" s="60">
        <v>0</v>
      </c>
      <c r="E120" s="60">
        <v>0</v>
      </c>
      <c r="F120" s="60">
        <v>0</v>
      </c>
      <c r="G120" s="60">
        <v>0</v>
      </c>
      <c r="H120" s="60">
        <v>0</v>
      </c>
      <c r="I120" s="60">
        <v>0</v>
      </c>
    </row>
    <row r="122" spans="2:11">
      <c r="B122" s="1" t="s">
        <v>69</v>
      </c>
    </row>
    <row r="124" spans="2:11">
      <c r="B124" s="129" t="s">
        <v>1</v>
      </c>
      <c r="C124" s="129" t="s">
        <v>70</v>
      </c>
      <c r="D124" s="124" t="s">
        <v>71</v>
      </c>
      <c r="E124" s="124"/>
      <c r="F124" s="124"/>
      <c r="G124" s="124"/>
    </row>
    <row r="125" spans="2:11" ht="29.1">
      <c r="B125" s="130"/>
      <c r="C125" s="130"/>
      <c r="D125" s="91" t="s">
        <v>72</v>
      </c>
      <c r="E125" s="91" t="s">
        <v>73</v>
      </c>
      <c r="F125" s="91" t="s">
        <v>13</v>
      </c>
      <c r="G125" s="87" t="s">
        <v>74</v>
      </c>
    </row>
    <row r="126" spans="2:11">
      <c r="B126" s="132" t="s">
        <v>15</v>
      </c>
      <c r="C126" s="68" t="s">
        <v>75</v>
      </c>
      <c r="D126" s="92">
        <v>1</v>
      </c>
      <c r="E126" s="92">
        <v>0</v>
      </c>
      <c r="F126" s="100"/>
      <c r="G126" s="93">
        <f>D126+E126+F126</f>
        <v>1</v>
      </c>
    </row>
    <row r="127" spans="2:11">
      <c r="B127" s="133"/>
      <c r="C127" s="68" t="s">
        <v>76</v>
      </c>
      <c r="D127" s="92">
        <v>1</v>
      </c>
      <c r="E127" s="92">
        <v>0</v>
      </c>
      <c r="F127" s="100"/>
      <c r="G127" s="93">
        <f>D127+E127</f>
        <v>1</v>
      </c>
    </row>
    <row r="128" spans="2:11">
      <c r="B128" s="133"/>
      <c r="C128" s="68" t="s">
        <v>77</v>
      </c>
      <c r="D128" s="9">
        <v>3</v>
      </c>
      <c r="E128" s="9">
        <v>2</v>
      </c>
      <c r="F128" s="69"/>
      <c r="G128" s="9">
        <f>D128+E128</f>
        <v>5</v>
      </c>
      <c r="I128" s="2"/>
      <c r="J128" s="2"/>
      <c r="K128" s="2"/>
    </row>
    <row r="129" spans="2:11">
      <c r="B129" s="133"/>
      <c r="C129" s="82" t="s">
        <v>78</v>
      </c>
      <c r="D129" s="9">
        <v>0</v>
      </c>
      <c r="E129" s="9">
        <v>2</v>
      </c>
      <c r="F129" s="69"/>
      <c r="G129" s="9">
        <f>D129+E129</f>
        <v>2</v>
      </c>
      <c r="I129" s="2"/>
      <c r="J129" s="2"/>
      <c r="K129" s="2"/>
    </row>
    <row r="130" spans="2:11">
      <c r="B130" s="133"/>
      <c r="C130" s="82" t="s">
        <v>79</v>
      </c>
      <c r="D130" s="9">
        <v>1</v>
      </c>
      <c r="E130" s="9">
        <v>0</v>
      </c>
      <c r="F130" s="69"/>
      <c r="G130" s="9">
        <f>D130+E130</f>
        <v>1</v>
      </c>
      <c r="I130" s="2"/>
      <c r="J130" s="2"/>
      <c r="K130" s="2"/>
    </row>
    <row r="131" spans="2:11" ht="15" thickBot="1">
      <c r="B131" s="134"/>
      <c r="C131" s="84" t="s">
        <v>80</v>
      </c>
      <c r="D131" s="14">
        <v>5</v>
      </c>
      <c r="E131" s="14">
        <v>0</v>
      </c>
      <c r="F131" s="70"/>
      <c r="G131" s="14">
        <f>D131+E131</f>
        <v>5</v>
      </c>
      <c r="I131" s="2"/>
      <c r="J131" s="2"/>
      <c r="K131" s="2"/>
    </row>
    <row r="132" spans="2:11">
      <c r="B132" s="103" t="s">
        <v>14</v>
      </c>
      <c r="C132" s="71" t="s">
        <v>81</v>
      </c>
      <c r="D132" s="17">
        <v>1</v>
      </c>
      <c r="E132" s="80"/>
      <c r="F132" s="80"/>
      <c r="G132" s="17">
        <f>D132</f>
        <v>1</v>
      </c>
    </row>
    <row r="133" spans="2:11">
      <c r="B133" s="103"/>
      <c r="C133" s="71" t="s">
        <v>82</v>
      </c>
      <c r="D133" s="81">
        <v>11</v>
      </c>
      <c r="E133" s="80"/>
      <c r="F133" s="80"/>
      <c r="G133" s="17">
        <f>D133</f>
        <v>11</v>
      </c>
    </row>
    <row r="134" spans="2:11">
      <c r="B134" s="103"/>
      <c r="C134" s="71" t="s">
        <v>83</v>
      </c>
      <c r="D134" s="81">
        <v>9</v>
      </c>
      <c r="E134" s="80"/>
      <c r="F134" s="80"/>
      <c r="G134" s="9">
        <f>D134</f>
        <v>9</v>
      </c>
    </row>
    <row r="135" spans="2:11">
      <c r="B135" s="103"/>
      <c r="C135" s="82" t="s">
        <v>84</v>
      </c>
      <c r="D135" s="31">
        <v>16</v>
      </c>
      <c r="E135" s="69"/>
      <c r="F135" s="69"/>
      <c r="G135" s="9">
        <f t="shared" ref="G135:G142" si="1">D135</f>
        <v>16</v>
      </c>
    </row>
    <row r="136" spans="2:11">
      <c r="B136" s="103"/>
      <c r="C136" s="72" t="s">
        <v>85</v>
      </c>
      <c r="D136" s="31">
        <v>1</v>
      </c>
      <c r="E136" s="69"/>
      <c r="F136" s="69"/>
      <c r="G136" s="9">
        <f t="shared" si="1"/>
        <v>1</v>
      </c>
    </row>
    <row r="137" spans="2:11">
      <c r="B137" s="103"/>
      <c r="C137" s="68" t="s">
        <v>86</v>
      </c>
      <c r="D137" s="9">
        <v>2</v>
      </c>
      <c r="E137" s="69"/>
      <c r="F137" s="69"/>
      <c r="G137" s="9">
        <f t="shared" si="1"/>
        <v>2</v>
      </c>
    </row>
    <row r="138" spans="2:11">
      <c r="B138" s="103"/>
      <c r="C138" s="82" t="s">
        <v>79</v>
      </c>
      <c r="D138" s="9">
        <v>1</v>
      </c>
      <c r="E138" s="69"/>
      <c r="F138" s="69"/>
      <c r="G138" s="9">
        <f t="shared" si="1"/>
        <v>1</v>
      </c>
    </row>
    <row r="139" spans="2:11">
      <c r="B139" s="103"/>
      <c r="C139" s="72" t="s">
        <v>87</v>
      </c>
      <c r="D139" s="94">
        <v>1</v>
      </c>
      <c r="E139" s="96"/>
      <c r="F139" s="96"/>
      <c r="G139" s="94">
        <f t="shared" si="1"/>
        <v>1</v>
      </c>
    </row>
    <row r="140" spans="2:11">
      <c r="B140" s="103"/>
      <c r="C140" s="72" t="s">
        <v>88</v>
      </c>
      <c r="D140" s="94">
        <v>1</v>
      </c>
      <c r="E140" s="96"/>
      <c r="F140" s="96"/>
      <c r="G140" s="94">
        <f t="shared" si="1"/>
        <v>1</v>
      </c>
    </row>
    <row r="141" spans="2:11">
      <c r="B141" s="103"/>
      <c r="C141" s="68" t="s">
        <v>89</v>
      </c>
      <c r="D141" s="9">
        <v>3</v>
      </c>
      <c r="E141" s="69"/>
      <c r="F141" s="69"/>
      <c r="G141" s="9">
        <f t="shared" si="1"/>
        <v>3</v>
      </c>
    </row>
    <row r="142" spans="2:11" ht="15" thickBot="1">
      <c r="B142" s="131"/>
      <c r="C142" s="99" t="s">
        <v>90</v>
      </c>
      <c r="D142" s="97">
        <v>6</v>
      </c>
      <c r="E142" s="98"/>
      <c r="F142" s="98"/>
      <c r="G142" s="97">
        <f t="shared" si="1"/>
        <v>6</v>
      </c>
    </row>
    <row r="143" spans="2:11">
      <c r="B143" s="119" t="s">
        <v>6</v>
      </c>
      <c r="C143" s="72" t="s">
        <v>91</v>
      </c>
      <c r="D143" s="17">
        <v>1</v>
      </c>
      <c r="E143" s="17">
        <v>0</v>
      </c>
      <c r="F143" s="81">
        <v>9</v>
      </c>
      <c r="G143" s="17">
        <f>D143+E143+F143</f>
        <v>10</v>
      </c>
    </row>
    <row r="144" spans="2:11">
      <c r="B144" s="119"/>
      <c r="C144" s="72" t="s">
        <v>92</v>
      </c>
      <c r="D144" s="31">
        <v>1</v>
      </c>
      <c r="E144" s="9">
        <f>0+1</f>
        <v>1</v>
      </c>
      <c r="F144" s="31">
        <v>0</v>
      </c>
      <c r="G144" s="17">
        <f t="shared" ref="G144:G178" si="2">D144+E144+F144</f>
        <v>2</v>
      </c>
    </row>
    <row r="145" spans="2:9">
      <c r="B145" s="119"/>
      <c r="C145" s="72" t="s">
        <v>93</v>
      </c>
      <c r="D145" s="31">
        <v>1</v>
      </c>
      <c r="E145" s="9">
        <v>0</v>
      </c>
      <c r="F145" s="31">
        <v>0</v>
      </c>
      <c r="G145" s="17">
        <f t="shared" si="2"/>
        <v>1</v>
      </c>
    </row>
    <row r="146" spans="2:9">
      <c r="B146" s="119"/>
      <c r="C146" s="72" t="s">
        <v>94</v>
      </c>
      <c r="D146" s="31">
        <v>0</v>
      </c>
      <c r="E146" s="9">
        <v>2</v>
      </c>
      <c r="F146" s="31">
        <f>0+2</f>
        <v>2</v>
      </c>
      <c r="G146" s="17">
        <f t="shared" si="2"/>
        <v>4</v>
      </c>
    </row>
    <row r="147" spans="2:9">
      <c r="B147" s="119"/>
      <c r="C147" s="72" t="s">
        <v>95</v>
      </c>
      <c r="D147" s="31">
        <f>17+2</f>
        <v>19</v>
      </c>
      <c r="E147" s="9">
        <f>3+1</f>
        <v>4</v>
      </c>
      <c r="F147" s="31">
        <v>6</v>
      </c>
      <c r="G147" s="17">
        <f t="shared" si="2"/>
        <v>29</v>
      </c>
    </row>
    <row r="148" spans="2:9">
      <c r="B148" s="119"/>
      <c r="C148" s="72" t="s">
        <v>96</v>
      </c>
      <c r="D148" s="31">
        <v>0</v>
      </c>
      <c r="E148" s="9">
        <v>2</v>
      </c>
      <c r="F148" s="31">
        <v>2</v>
      </c>
      <c r="G148" s="17">
        <f t="shared" si="2"/>
        <v>4</v>
      </c>
    </row>
    <row r="149" spans="2:9">
      <c r="B149" s="119"/>
      <c r="C149" s="72" t="s">
        <v>97</v>
      </c>
      <c r="D149" s="31">
        <v>2</v>
      </c>
      <c r="E149" s="9">
        <v>1</v>
      </c>
      <c r="F149" s="31">
        <v>0</v>
      </c>
      <c r="G149" s="17">
        <f t="shared" si="2"/>
        <v>3</v>
      </c>
      <c r="I149" s="2"/>
    </row>
    <row r="150" spans="2:9">
      <c r="B150" s="119"/>
      <c r="C150" s="72" t="s">
        <v>82</v>
      </c>
      <c r="D150" s="31">
        <v>8</v>
      </c>
      <c r="E150" s="9">
        <f>1+2</f>
        <v>3</v>
      </c>
      <c r="F150" s="31">
        <v>3</v>
      </c>
      <c r="G150" s="17">
        <f t="shared" si="2"/>
        <v>14</v>
      </c>
      <c r="I150" s="2"/>
    </row>
    <row r="151" spans="2:9">
      <c r="B151" s="119"/>
      <c r="C151" s="72" t="s">
        <v>98</v>
      </c>
      <c r="D151" s="31">
        <f>1+2</f>
        <v>3</v>
      </c>
      <c r="E151" s="9">
        <v>1</v>
      </c>
      <c r="F151" s="31">
        <v>5</v>
      </c>
      <c r="G151" s="17">
        <f t="shared" si="2"/>
        <v>9</v>
      </c>
      <c r="I151" s="2"/>
    </row>
    <row r="152" spans="2:9">
      <c r="B152" s="119"/>
      <c r="C152" s="72" t="s">
        <v>83</v>
      </c>
      <c r="D152" s="31">
        <f>1+1</f>
        <v>2</v>
      </c>
      <c r="E152" s="9">
        <f>0+1</f>
        <v>1</v>
      </c>
      <c r="F152" s="31">
        <f>3+1</f>
        <v>4</v>
      </c>
      <c r="G152" s="17">
        <f t="shared" si="2"/>
        <v>7</v>
      </c>
      <c r="I152" s="2"/>
    </row>
    <row r="153" spans="2:9">
      <c r="B153" s="119"/>
      <c r="C153" s="72" t="s">
        <v>75</v>
      </c>
      <c r="D153" s="31">
        <v>1</v>
      </c>
      <c r="E153" s="9">
        <v>1</v>
      </c>
      <c r="F153" s="31">
        <v>0</v>
      </c>
      <c r="G153" s="17">
        <f t="shared" si="2"/>
        <v>2</v>
      </c>
      <c r="I153" s="2"/>
    </row>
    <row r="154" spans="2:9">
      <c r="B154" s="119"/>
      <c r="C154" s="72" t="s">
        <v>76</v>
      </c>
      <c r="D154" s="31">
        <f>150+27</f>
        <v>177</v>
      </c>
      <c r="E154" s="9">
        <f>19+2</f>
        <v>21</v>
      </c>
      <c r="F154" s="31">
        <f>21+3</f>
        <v>24</v>
      </c>
      <c r="G154" s="17">
        <f t="shared" si="2"/>
        <v>222</v>
      </c>
      <c r="I154" s="2"/>
    </row>
    <row r="155" spans="2:9">
      <c r="B155" s="119"/>
      <c r="C155" s="72" t="s">
        <v>84</v>
      </c>
      <c r="D155" s="31">
        <f>1+1</f>
        <v>2</v>
      </c>
      <c r="E155" s="9">
        <f>1+1</f>
        <v>2</v>
      </c>
      <c r="F155" s="31">
        <f>4+2</f>
        <v>6</v>
      </c>
      <c r="G155" s="17">
        <f t="shared" si="2"/>
        <v>10</v>
      </c>
      <c r="I155" s="2"/>
    </row>
    <row r="156" spans="2:9">
      <c r="B156" s="119"/>
      <c r="C156" s="72" t="s">
        <v>77</v>
      </c>
      <c r="D156" s="31">
        <f>22+11</f>
        <v>33</v>
      </c>
      <c r="E156" s="9">
        <f>1+2</f>
        <v>3</v>
      </c>
      <c r="F156" s="31">
        <v>2</v>
      </c>
      <c r="G156" s="17">
        <f t="shared" si="2"/>
        <v>38</v>
      </c>
      <c r="I156" s="2"/>
    </row>
    <row r="157" spans="2:9">
      <c r="B157" s="119"/>
      <c r="C157" s="72" t="s">
        <v>99</v>
      </c>
      <c r="D157" s="31">
        <v>3</v>
      </c>
      <c r="E157" s="9">
        <v>0</v>
      </c>
      <c r="F157" s="31">
        <f>1+3</f>
        <v>4</v>
      </c>
      <c r="G157" s="17">
        <f t="shared" si="2"/>
        <v>7</v>
      </c>
      <c r="I157" s="2"/>
    </row>
    <row r="158" spans="2:9">
      <c r="B158" s="119"/>
      <c r="C158" s="72" t="s">
        <v>85</v>
      </c>
      <c r="D158" s="31">
        <f>12+1</f>
        <v>13</v>
      </c>
      <c r="E158" s="9">
        <v>2</v>
      </c>
      <c r="F158" s="31">
        <v>4</v>
      </c>
      <c r="G158" s="17">
        <f t="shared" si="2"/>
        <v>19</v>
      </c>
      <c r="I158" s="2"/>
    </row>
    <row r="159" spans="2:9">
      <c r="B159" s="119"/>
      <c r="C159" s="72" t="s">
        <v>100</v>
      </c>
      <c r="D159" s="31">
        <v>3</v>
      </c>
      <c r="E159" s="9">
        <f>4+1</f>
        <v>5</v>
      </c>
      <c r="F159" s="31">
        <f>15+6</f>
        <v>21</v>
      </c>
      <c r="G159" s="17">
        <f t="shared" si="2"/>
        <v>29</v>
      </c>
      <c r="I159" s="2"/>
    </row>
    <row r="160" spans="2:9">
      <c r="B160" s="119"/>
      <c r="C160" s="72" t="s">
        <v>86</v>
      </c>
      <c r="D160" s="31">
        <f>3+1</f>
        <v>4</v>
      </c>
      <c r="E160" s="9">
        <v>1</v>
      </c>
      <c r="F160" s="31">
        <v>0</v>
      </c>
      <c r="G160" s="17">
        <f t="shared" si="2"/>
        <v>5</v>
      </c>
      <c r="I160" s="2"/>
    </row>
    <row r="161" spans="2:9">
      <c r="B161" s="119"/>
      <c r="C161" s="72" t="s">
        <v>101</v>
      </c>
      <c r="D161" s="31">
        <v>1</v>
      </c>
      <c r="E161" s="9">
        <v>0</v>
      </c>
      <c r="F161" s="31">
        <v>0</v>
      </c>
      <c r="G161" s="17">
        <f t="shared" si="2"/>
        <v>1</v>
      </c>
      <c r="I161" s="2"/>
    </row>
    <row r="162" spans="2:9">
      <c r="B162" s="119"/>
      <c r="C162" s="72" t="s">
        <v>78</v>
      </c>
      <c r="D162" s="31">
        <v>1</v>
      </c>
      <c r="E162" s="9">
        <v>0</v>
      </c>
      <c r="F162" s="31">
        <v>4</v>
      </c>
      <c r="G162" s="17">
        <f t="shared" si="2"/>
        <v>5</v>
      </c>
      <c r="I162" s="2"/>
    </row>
    <row r="163" spans="2:9">
      <c r="B163" s="119"/>
      <c r="C163" s="72" t="s">
        <v>102</v>
      </c>
      <c r="D163" s="31">
        <v>7</v>
      </c>
      <c r="E163" s="9">
        <v>4</v>
      </c>
      <c r="F163" s="31">
        <v>0</v>
      </c>
      <c r="G163" s="17">
        <f t="shared" si="2"/>
        <v>11</v>
      </c>
      <c r="I163" s="2"/>
    </row>
    <row r="164" spans="2:9">
      <c r="B164" s="119"/>
      <c r="C164" s="72" t="s">
        <v>103</v>
      </c>
      <c r="D164" s="31">
        <v>5</v>
      </c>
      <c r="E164" s="9">
        <f>6+2</f>
        <v>8</v>
      </c>
      <c r="F164" s="31">
        <v>2</v>
      </c>
      <c r="G164" s="17">
        <f t="shared" si="2"/>
        <v>15</v>
      </c>
      <c r="I164" s="2"/>
    </row>
    <row r="165" spans="2:9">
      <c r="B165" s="119"/>
      <c r="C165" s="72" t="s">
        <v>79</v>
      </c>
      <c r="D165" s="31">
        <v>4</v>
      </c>
      <c r="E165" s="9">
        <f>5+1</f>
        <v>6</v>
      </c>
      <c r="F165" s="31">
        <f>4+1</f>
        <v>5</v>
      </c>
      <c r="G165" s="17">
        <f t="shared" si="2"/>
        <v>15</v>
      </c>
      <c r="I165" s="2"/>
    </row>
    <row r="166" spans="2:9">
      <c r="B166" s="119"/>
      <c r="C166" s="72" t="s">
        <v>87</v>
      </c>
      <c r="D166" s="31">
        <v>0</v>
      </c>
      <c r="E166" s="9">
        <v>0</v>
      </c>
      <c r="F166" s="31">
        <v>5</v>
      </c>
      <c r="G166" s="17">
        <f>D166+E166+F166</f>
        <v>5</v>
      </c>
      <c r="I166" s="2"/>
    </row>
    <row r="167" spans="2:9">
      <c r="B167" s="119"/>
      <c r="C167" s="72" t="s">
        <v>88</v>
      </c>
      <c r="D167" s="31">
        <v>1</v>
      </c>
      <c r="E167" s="9">
        <v>1</v>
      </c>
      <c r="F167" s="31">
        <v>0</v>
      </c>
      <c r="G167" s="17">
        <f t="shared" si="2"/>
        <v>2</v>
      </c>
      <c r="I167" s="2"/>
    </row>
    <row r="168" spans="2:9">
      <c r="B168" s="119"/>
      <c r="C168" s="72" t="s">
        <v>80</v>
      </c>
      <c r="D168" s="31">
        <v>4</v>
      </c>
      <c r="E168" s="9">
        <v>0</v>
      </c>
      <c r="F168" s="31">
        <v>1</v>
      </c>
      <c r="G168" s="17">
        <f t="shared" si="2"/>
        <v>5</v>
      </c>
      <c r="I168" s="2"/>
    </row>
    <row r="169" spans="2:9">
      <c r="B169" s="119"/>
      <c r="C169" s="72" t="s">
        <v>104</v>
      </c>
      <c r="D169" s="31">
        <v>2</v>
      </c>
      <c r="E169" s="9">
        <f>0+1</f>
        <v>1</v>
      </c>
      <c r="F169" s="31">
        <v>1</v>
      </c>
      <c r="G169" s="17">
        <f t="shared" si="2"/>
        <v>4</v>
      </c>
      <c r="I169" s="2"/>
    </row>
    <row r="170" spans="2:9">
      <c r="B170" s="119"/>
      <c r="C170" s="72" t="s">
        <v>105</v>
      </c>
      <c r="D170" s="31">
        <v>0</v>
      </c>
      <c r="E170" s="9">
        <v>1</v>
      </c>
      <c r="F170" s="31">
        <v>2</v>
      </c>
      <c r="G170" s="17">
        <f t="shared" si="2"/>
        <v>3</v>
      </c>
      <c r="I170" s="2"/>
    </row>
    <row r="171" spans="2:9">
      <c r="B171" s="119"/>
      <c r="C171" s="72" t="s">
        <v>89</v>
      </c>
      <c r="D171" s="31">
        <v>13</v>
      </c>
      <c r="E171" s="9">
        <v>0</v>
      </c>
      <c r="F171" s="31">
        <v>2</v>
      </c>
      <c r="G171" s="17">
        <f t="shared" si="2"/>
        <v>15</v>
      </c>
      <c r="I171" s="2"/>
    </row>
    <row r="172" spans="2:9">
      <c r="B172" s="119"/>
      <c r="C172" s="72" t="s">
        <v>106</v>
      </c>
      <c r="D172" s="31">
        <f>16+2</f>
        <v>18</v>
      </c>
      <c r="E172" s="9">
        <v>6</v>
      </c>
      <c r="F172" s="31">
        <f>7+3</f>
        <v>10</v>
      </c>
      <c r="G172" s="17">
        <f t="shared" si="2"/>
        <v>34</v>
      </c>
      <c r="I172" s="2"/>
    </row>
    <row r="173" spans="2:9">
      <c r="B173" s="119"/>
      <c r="C173" s="72" t="s">
        <v>107</v>
      </c>
      <c r="D173" s="31">
        <v>0</v>
      </c>
      <c r="E173" s="9">
        <v>1</v>
      </c>
      <c r="F173" s="31">
        <v>1</v>
      </c>
      <c r="G173" s="17">
        <f t="shared" si="2"/>
        <v>2</v>
      </c>
      <c r="I173" s="2"/>
    </row>
    <row r="174" spans="2:9">
      <c r="B174" s="119"/>
      <c r="C174" s="72" t="s">
        <v>108</v>
      </c>
      <c r="D174" s="31">
        <v>0</v>
      </c>
      <c r="E174" s="9">
        <v>3</v>
      </c>
      <c r="F174" s="31">
        <v>3</v>
      </c>
      <c r="G174" s="17">
        <f t="shared" si="2"/>
        <v>6</v>
      </c>
      <c r="I174" s="2"/>
    </row>
    <row r="175" spans="2:9">
      <c r="B175" s="119"/>
      <c r="C175" s="72" t="s">
        <v>109</v>
      </c>
      <c r="D175" s="31">
        <v>11</v>
      </c>
      <c r="E175" s="9">
        <v>9</v>
      </c>
      <c r="F175" s="31">
        <v>7</v>
      </c>
      <c r="G175" s="17">
        <f t="shared" si="2"/>
        <v>27</v>
      </c>
      <c r="I175" s="2"/>
    </row>
    <row r="176" spans="2:9">
      <c r="B176" s="119"/>
      <c r="C176" s="72" t="s">
        <v>110</v>
      </c>
      <c r="D176" s="31">
        <v>0</v>
      </c>
      <c r="E176" s="9">
        <v>1</v>
      </c>
      <c r="F176" s="31">
        <v>0</v>
      </c>
      <c r="G176" s="17">
        <f t="shared" si="2"/>
        <v>1</v>
      </c>
      <c r="I176" s="2"/>
    </row>
    <row r="177" spans="2:9">
      <c r="B177" s="119"/>
      <c r="C177" s="72" t="s">
        <v>90</v>
      </c>
      <c r="D177" s="31">
        <v>1</v>
      </c>
      <c r="E177" s="9">
        <f>1+1</f>
        <v>2</v>
      </c>
      <c r="F177" s="31">
        <v>0</v>
      </c>
      <c r="G177" s="17">
        <f t="shared" si="2"/>
        <v>3</v>
      </c>
      <c r="I177" s="2"/>
    </row>
    <row r="178" spans="2:9">
      <c r="B178" s="119"/>
      <c r="C178" s="72" t="s">
        <v>111</v>
      </c>
      <c r="D178" s="31">
        <v>1</v>
      </c>
      <c r="E178" s="9">
        <v>3</v>
      </c>
      <c r="F178" s="31">
        <v>0</v>
      </c>
      <c r="G178" s="17">
        <f t="shared" si="2"/>
        <v>4</v>
      </c>
      <c r="I178" s="2"/>
    </row>
    <row r="179" spans="2:9">
      <c r="B179" s="120"/>
      <c r="C179" s="68" t="s">
        <v>112</v>
      </c>
      <c r="D179" s="31">
        <v>0</v>
      </c>
      <c r="E179" s="9">
        <v>0</v>
      </c>
      <c r="F179" s="31">
        <v>1</v>
      </c>
      <c r="G179" s="94">
        <f>D179+E179+F179</f>
        <v>1</v>
      </c>
    </row>
    <row r="180" spans="2:9">
      <c r="G180" s="95"/>
    </row>
  </sheetData>
  <mergeCells count="37">
    <mergeCell ref="B143:B179"/>
    <mergeCell ref="A79:I79"/>
    <mergeCell ref="B83:B85"/>
    <mergeCell ref="C83:I83"/>
    <mergeCell ref="D85:F85"/>
    <mergeCell ref="G85:H85"/>
    <mergeCell ref="B124:B125"/>
    <mergeCell ref="C124:C125"/>
    <mergeCell ref="D124:G124"/>
    <mergeCell ref="B132:B142"/>
    <mergeCell ref="B126:B131"/>
    <mergeCell ref="A34:I34"/>
    <mergeCell ref="A35:I35"/>
    <mergeCell ref="A59:A63"/>
    <mergeCell ref="B59:B63"/>
    <mergeCell ref="A64:A73"/>
    <mergeCell ref="B64:B68"/>
    <mergeCell ref="B69:B73"/>
    <mergeCell ref="A74:A78"/>
    <mergeCell ref="B74:B78"/>
    <mergeCell ref="A36:F36"/>
    <mergeCell ref="A44:A58"/>
    <mergeCell ref="B44:B48"/>
    <mergeCell ref="B49:B53"/>
    <mergeCell ref="B54:B58"/>
    <mergeCell ref="A33:I33"/>
    <mergeCell ref="A20:A27"/>
    <mergeCell ref="B20:B23"/>
    <mergeCell ref="B24:B27"/>
    <mergeCell ref="A28:A31"/>
    <mergeCell ref="B28:B31"/>
    <mergeCell ref="A4:A15"/>
    <mergeCell ref="B4:B7"/>
    <mergeCell ref="B8:B11"/>
    <mergeCell ref="B12:B15"/>
    <mergeCell ref="A16:A19"/>
    <mergeCell ref="B16:B19"/>
  </mergeCells>
  <conditionalFormatting sqref="G126">
    <cfRule type="dataBar" priority="11">
      <dataBar>
        <cfvo type="min"/>
        <cfvo type="max"/>
        <color rgb="FF638EC6"/>
      </dataBar>
      <extLst>
        <ext xmlns:x14="http://schemas.microsoft.com/office/spreadsheetml/2009/9/main" uri="{B025F937-C7B1-47D3-B67F-A62EFF666E3E}">
          <x14:id>{E1DA0897-6F94-4CDF-840C-6EF0F4377C79}</x14:id>
        </ext>
      </extLst>
    </cfRule>
  </conditionalFormatting>
  <conditionalFormatting sqref="G132:G142">
    <cfRule type="dataBar" priority="2">
      <dataBar>
        <cfvo type="min"/>
        <cfvo type="max"/>
        <color rgb="FF638EC6"/>
      </dataBar>
      <extLst>
        <ext xmlns:x14="http://schemas.microsoft.com/office/spreadsheetml/2009/9/main" uri="{B025F937-C7B1-47D3-B67F-A62EFF666E3E}">
          <x14:id>{CEBBA262-D641-42BD-A0D3-87D94AB8115A}</x14:id>
        </ext>
      </extLst>
    </cfRule>
  </conditionalFormatting>
  <conditionalFormatting sqref="G143:G179">
    <cfRule type="dataBar" priority="1">
      <dataBar>
        <cfvo type="min"/>
        <cfvo type="max"/>
        <color rgb="FF638EC6"/>
      </dataBar>
      <extLst>
        <ext xmlns:x14="http://schemas.microsoft.com/office/spreadsheetml/2009/9/main" uri="{B025F937-C7B1-47D3-B67F-A62EFF666E3E}">
          <x14:id>{2369C87B-6879-44D2-A862-9868B631B4F6}</x14:id>
        </ext>
      </extLst>
    </cfRule>
  </conditionalFormatting>
  <conditionalFormatting sqref="G143:G180">
    <cfRule type="dataBar" priority="30">
      <dataBar>
        <cfvo type="min"/>
        <cfvo type="max"/>
        <color rgb="FF638EC6"/>
      </dataBar>
      <extLst>
        <ext xmlns:x14="http://schemas.microsoft.com/office/spreadsheetml/2009/9/main" uri="{B025F937-C7B1-47D3-B67F-A62EFF666E3E}">
          <x14:id>{3337F613-3161-4909-A347-36D2DEE5CA3C}</x14:id>
        </ext>
      </extLst>
    </cfRule>
  </conditionalFormatting>
  <conditionalFormatting sqref="G176">
    <cfRule type="dataBar" priority="4">
      <dataBar>
        <cfvo type="min"/>
        <cfvo type="max"/>
        <color rgb="FF638EC6"/>
      </dataBar>
      <extLst>
        <ext xmlns:x14="http://schemas.microsoft.com/office/spreadsheetml/2009/9/main" uri="{B025F937-C7B1-47D3-B67F-A62EFF666E3E}">
          <x14:id>{016F3C39-2904-4BD9-AF78-B37DE1734F79}</x14:id>
        </ext>
      </extLst>
    </cfRule>
  </conditionalFormatting>
  <conditionalFormatting sqref="G177">
    <cfRule type="dataBar" priority="8">
      <dataBar>
        <cfvo type="min"/>
        <cfvo type="max"/>
        <color rgb="FF638EC6"/>
      </dataBar>
      <extLst>
        <ext xmlns:x14="http://schemas.microsoft.com/office/spreadsheetml/2009/9/main" uri="{B025F937-C7B1-47D3-B67F-A62EFF666E3E}">
          <x14:id>{1D6AD333-93A9-4AFD-A6B4-DF503968FD71}</x14:id>
        </ext>
      </extLst>
    </cfRule>
  </conditionalFormatting>
  <conditionalFormatting sqref="G178">
    <cfRule type="dataBar" priority="7">
      <dataBar>
        <cfvo type="min"/>
        <cfvo type="max"/>
        <color rgb="FF638EC6"/>
      </dataBar>
      <extLst>
        <ext xmlns:x14="http://schemas.microsoft.com/office/spreadsheetml/2009/9/main" uri="{B025F937-C7B1-47D3-B67F-A62EFF666E3E}">
          <x14:id>{53A959E0-75BC-4795-A1B4-881C228F05BB}</x14:id>
        </ext>
      </extLst>
    </cfRule>
  </conditionalFormatting>
  <conditionalFormatting sqref="G179">
    <cfRule type="dataBar" priority="5">
      <dataBar>
        <cfvo type="min"/>
        <cfvo type="max"/>
        <color rgb="FF638EC6"/>
      </dataBar>
      <extLst>
        <ext xmlns:x14="http://schemas.microsoft.com/office/spreadsheetml/2009/9/main" uri="{B025F937-C7B1-47D3-B67F-A62EFF666E3E}">
          <x14:id>{527D1206-4AB2-4188-9BE6-2BCFF5C4AAE7}</x14:id>
        </ext>
      </extLst>
    </cfRule>
  </conditionalFormatting>
  <conditionalFormatting sqref="G127">
    <cfRule type="dataBar" priority="36">
      <dataBar>
        <cfvo type="min"/>
        <cfvo type="max"/>
        <color rgb="FF638EC6"/>
      </dataBar>
      <extLst>
        <ext xmlns:x14="http://schemas.microsoft.com/office/spreadsheetml/2009/9/main" uri="{B025F937-C7B1-47D3-B67F-A62EFF666E3E}">
          <x14:id>{E20CC267-C65B-4750-8981-3C36835CF62F}</x14:id>
        </ext>
      </extLst>
    </cfRule>
  </conditionalFormatting>
  <conditionalFormatting sqref="G128">
    <cfRule type="dataBar" priority="37">
      <dataBar>
        <cfvo type="min"/>
        <cfvo type="max"/>
        <color rgb="FF638EC6"/>
      </dataBar>
      <extLst>
        <ext xmlns:x14="http://schemas.microsoft.com/office/spreadsheetml/2009/9/main" uri="{B025F937-C7B1-47D3-B67F-A62EFF666E3E}">
          <x14:id>{35AA3E5F-0249-4619-84C5-D4D937658F4C}</x14:id>
        </ext>
      </extLst>
    </cfRule>
  </conditionalFormatting>
  <conditionalFormatting sqref="G129:G131">
    <cfRule type="dataBar" priority="42">
      <dataBar>
        <cfvo type="min"/>
        <cfvo type="max"/>
        <color rgb="FF638EC6"/>
      </dataBar>
      <extLst>
        <ext xmlns:x14="http://schemas.microsoft.com/office/spreadsheetml/2009/9/main" uri="{B025F937-C7B1-47D3-B67F-A62EFF666E3E}">
          <x14:id>{3FB22BB4-3F76-43FC-8C99-16AD5C438CDA}</x14:id>
        </ext>
      </extLst>
    </cfRule>
  </conditionalFormatting>
  <conditionalFormatting sqref="G126:G131">
    <cfRule type="dataBar" priority="43">
      <dataBar>
        <cfvo type="min"/>
        <cfvo type="max"/>
        <color rgb="FF638EC6"/>
      </dataBar>
      <extLst>
        <ext xmlns:x14="http://schemas.microsoft.com/office/spreadsheetml/2009/9/main" uri="{B025F937-C7B1-47D3-B67F-A62EFF666E3E}">
          <x14:id>{D6F14A42-4EF7-4F00-B94D-191D60819948}</x14:id>
        </ext>
      </extLst>
    </cfRule>
  </conditionalFormatting>
  <hyperlinks>
    <hyperlink ref="C128" r:id="rId1" xr:uid="{05C76C39-8EBF-457F-A774-2EDFADE5E4F2}"/>
    <hyperlink ref="C134" r:id="rId2" xr:uid="{0CD6C162-4548-4A30-820F-82F62D268FCA}"/>
    <hyperlink ref="C141" r:id="rId3" xr:uid="{437AE58D-A63E-42DF-9A40-B647F4E797C8}"/>
    <hyperlink ref="C133" r:id="rId4" xr:uid="{1E174A4B-860A-4FB4-9D25-1C48A7451B30}"/>
    <hyperlink ref="C135" r:id="rId5" xr:uid="{132A51AC-088C-4204-90A6-CA6AC52D044F}"/>
    <hyperlink ref="C137" r:id="rId6" xr:uid="{86B07120-ECE0-45D9-8BBD-8A965FDE2FC7}"/>
    <hyperlink ref="C126" r:id="rId7" tooltip="32000000-3" display="https://info.iub.gov.lv/cpv/parent/2450/clasif/main/" xr:uid="{87DB96EC-5A8A-4C7E-B39D-95156E88876F}"/>
    <hyperlink ref="C127" r:id="rId8" tooltip="33000000-0" display="https://info.iub.gov.lv/cpv/parent/2676/clasif/main/" xr:uid="{A1399528-C536-4D04-A413-3E2C22D29B26}"/>
    <hyperlink ref="C129" r:id="rId9" tooltip="44000000-0" display="https://info.iub.gov.lv/cpv/parent/5807/clasif/main/" xr:uid="{27139A33-9646-453E-9AF8-5A95B5090234}"/>
    <hyperlink ref="C130" r:id="rId10" tooltip="50000000-5" display="https://info.iub.gov.lv/cpv/parent/7366/clasif/main/" xr:uid="{2E1AF06C-FE2A-4E7A-BB10-318BC4F79B38}"/>
    <hyperlink ref="C131" r:id="rId11" tooltip="63000000-9" display="https://info.iub.gov.lv/cpv/parent/7794/clasif/main/" xr:uid="{C406C9AA-5297-4C17-BFBD-A4B2456B4E04}"/>
    <hyperlink ref="C132" r:id="rId12" tooltip="09000000-3" display="https://info.iub.gov.lv/cpv/parent/231/clasif/main/" xr:uid="{C751E43B-107E-4723-BEC8-7E7DCAEE6AE0}"/>
    <hyperlink ref="C138" r:id="rId13" tooltip="50000000-5" display="https://info.iub.gov.lv/cpv/parent/7366/clasif/main/" xr:uid="{0DBEC04B-AADE-4598-9BC3-3433643B1D75}"/>
    <hyperlink ref="C161" r:id="rId14" tooltip="43000000-3" display="https://info.iub.gov.lv/cpv/parent/5680/clasif/main/" xr:uid="{DADCEF48-6138-4F09-9608-9014C67DD70C}"/>
    <hyperlink ref="C162" r:id="rId15" tooltip="44000000-0" display="https://info.iub.gov.lv/cpv/parent/5807/clasif/main/" xr:uid="{1C28F4DF-9196-4880-9D86-DFFB2D998C9D}"/>
    <hyperlink ref="C163" r:id="rId16" tooltip="45000000-7" display="https://info.iub.gov.lv/cpv/parent/6346/clasif/main/" xr:uid="{F950EB13-41FB-4306-8202-BC03F7EE2678}"/>
    <hyperlink ref="C164" r:id="rId17" tooltip="48000000-8" display="https://info.iub.gov.lv/cpv/parent/7168/clasif/main/" xr:uid="{FF5CE197-3D5E-4261-ACFC-B49865B02D09}"/>
    <hyperlink ref="C165" r:id="rId18" tooltip="50000000-5" display="https://info.iub.gov.lv/cpv/parent/7366/clasif/main/" xr:uid="{898E5852-817A-428C-8D94-E0094478F641}"/>
    <hyperlink ref="C167" r:id="rId19" tooltip="60000000-8" display="https://info.iub.gov.lv/cpv/parent/7739/clasif/main/" xr:uid="{D170816C-7D49-45D6-AB49-39559033E8F4}"/>
    <hyperlink ref="C168" r:id="rId20" tooltip="63000000-9" display="https://info.iub.gov.lv/cpv/parent/7794/clasif/main/" xr:uid="{2A75F88E-359F-4850-A683-E24353466C9C}"/>
    <hyperlink ref="C169" r:id="rId21" tooltip="64000000-6" display="https://info.iub.gov.lv/cpv/parent/7879/clasif/main/" xr:uid="{E35257BE-492E-4377-81B2-9F21E0B19B03}"/>
    <hyperlink ref="C170" r:id="rId22" tooltip="66000000-0" display="https://info.iub.gov.lv/cpv/parent/7951/clasif/main/" xr:uid="{F6AE05C5-0CC7-48EF-A238-8497D293D77B}"/>
    <hyperlink ref="C171" r:id="rId23" tooltip="71000000-8" display="https://info.iub.gov.lv/cpv/parent/8076/clasif/main/" xr:uid="{3A078EBD-45E5-4630-A71E-E84D7998174E}"/>
    <hyperlink ref="C172" r:id="rId24" tooltip="72000000-5" display="https://info.iub.gov.lv/cpv/parent/8260/clasif/main/" xr:uid="{B2B08CA0-6D9D-496C-837D-0501F087AC1C}"/>
    <hyperlink ref="C173" r:id="rId25" tooltip="73000000-2" display="https://info.iub.gov.lv/cpv/parent/8512/clasif/main/" xr:uid="{3E3E9720-25E0-406C-9C75-2F9E3125B5AD}"/>
    <hyperlink ref="C174" r:id="rId26" tooltip="77000000-0" display="https://info.iub.gov.lv/cpv/parent/8662/clasif/main/" xr:uid="{1E2BCBBE-654B-4072-9EBE-BC565E71466E}"/>
    <hyperlink ref="C175" r:id="rId27" tooltip="79000000-4" display="https://info.iub.gov.lv/cpv/parent/8716/clasif/main/" xr:uid="{15937C10-0340-4234-B3EF-0163C6D87830}"/>
    <hyperlink ref="C176" r:id="rId28" tooltip="80000000-4" display="https://info.iub.gov.lv/cpv/parent/8915/clasif/main/" xr:uid="{1D60788A-83A6-4995-98C7-DD22CF5E66FF}"/>
    <hyperlink ref="C177" r:id="rId29" tooltip="90000000-7" display="https://info.iub.gov.lv/cpv/parent/9068/clasif/main/" xr:uid="{B79D4973-7046-4BA2-92B0-4CBA2FE79E50}"/>
    <hyperlink ref="C178" r:id="rId30" tooltip="92000000-1" display="https://info.iub.gov.lv/cpv/parent/9265/clasif/main/" xr:uid="{10BD1B0E-9D8B-47B2-92CD-60ED5E924781}"/>
    <hyperlink ref="C179" r:id="rId31" tooltip="98000000-3" display="https://info.iub.gov.lv/cpv/parent/9370/clasif/main/" xr:uid="{2C6273DF-FB0B-497C-9465-24F7F3BBCB53}"/>
    <hyperlink ref="C160" r:id="rId32" tooltip="42000000-6" display="https://info.iub.gov.lv/cpv/parent/5128/clasif/main/" xr:uid="{1AA8701C-4B7C-422F-B811-950C7AC40DE1}"/>
    <hyperlink ref="C159" r:id="rId33" tooltip="39000000-2" display="https://info.iub.gov.lv/cpv/parent/4656/clasif/main/" xr:uid="{EC6AD6AE-8C0A-4BAB-A714-0A3EA1D6D13D}"/>
    <hyperlink ref="C158" r:id="rId34" tooltip="38000000-5" display="https://info.iub.gov.lv/cpv/parent/4340/clasif/main/" xr:uid="{6E508A68-F427-4EC3-8020-6AEC51AB9382}"/>
    <hyperlink ref="C157" r:id="rId35" tooltip="37000000-8" display="https://info.iub.gov.lv/cpv/parent/3995/clasif/main/" xr:uid="{E2A9A458-E8A8-48AE-988E-B7A6C1DF2736}"/>
    <hyperlink ref="C156" r:id="rId36" tooltip="35000000-4" display="https://info.iub.gov.lv/cpv/parent/3785/clasif/main/" xr:uid="{FEEF3D94-FBBC-462B-8837-9826999B496D}"/>
    <hyperlink ref="C155" r:id="rId37" tooltip="34000000-7" display="https://info.iub.gov.lv/cpv/parent/3317/clasif/main/" xr:uid="{DDC92764-06FF-4428-A959-56E618C53548}"/>
    <hyperlink ref="C154" r:id="rId38" tooltip="33000000-0" display="https://info.iub.gov.lv/cpv/parent/2676/clasif/main/" xr:uid="{DEC8A10F-EC23-46F2-B85A-CDF3AD7E13CC}"/>
    <hyperlink ref="C153" r:id="rId39" tooltip="32000000-3" display="https://info.iub.gov.lv/cpv/parent/2450/clasif/main/" xr:uid="{5E41E16E-DA4A-4F3E-AF8C-73FE0ECDB7CE}"/>
    <hyperlink ref="C152" r:id="rId40" tooltip="31000000-6" display="https://info.iub.gov.lv/cpv/parent/2087/clasif/main/" xr:uid="{0526DB5B-7D9E-4E8F-A4E9-F6EDF4BE49CC}"/>
    <hyperlink ref="C151" r:id="rId41" tooltip="30000000-9" display="https://info.iub.gov.lv/cpv/parent/1686/clasif/main/" xr:uid="{EEB06B93-91DC-4D9A-B84B-41844D43EE14}"/>
    <hyperlink ref="C150" r:id="rId42" tooltip="24000000-4" display="https://info.iub.gov.lv/cpv/parent/1394/clasif/main/" xr:uid="{014898B0-622A-4F8A-A490-74CDFB0284CB}"/>
    <hyperlink ref="C149" r:id="rId43" tooltip="22000000-0" display="https://info.iub.gov.lv/cpv/parent/1285/clasif/main/" xr:uid="{6FDC76D5-9D22-4C79-AD78-CE22B748AE1A}"/>
    <hyperlink ref="C148" r:id="rId44" tooltip="19000000-6" display="https://info.iub.gov.lv/cpv/parent/1188/clasif/main/" xr:uid="{942FE504-E8D9-4A2A-829E-A7B219B17705}"/>
    <hyperlink ref="C147" r:id="rId45" tooltip="18000000-9" display="https://info.iub.gov.lv/cpv/parent/994/clasif/main/" xr:uid="{13107D05-578B-48A9-AE5E-44EE7F8E7CD1}"/>
    <hyperlink ref="C146" r:id="rId46" tooltip="16000000-5" display="https://info.iub.gov.lv/cpv/parent/950/clasif/main/" xr:uid="{65882474-9BA1-47D0-8F22-3A9FB47A253A}"/>
    <hyperlink ref="C145" r:id="rId47" tooltip="15000000-8" display="https://info.iub.gov.lv/cpv/parent/473/clasif/main/" xr:uid="{84BBD361-9636-4B8F-B946-2F89830E76B5}"/>
    <hyperlink ref="C144" r:id="rId48" tooltip="14000000-1" display="https://info.iub.gov.lv/cpv/parent/325/clasif/main/" xr:uid="{4A5C7F3D-B947-41F2-86DF-06F40BB8E1B0}"/>
    <hyperlink ref="C136" r:id="rId49" tooltip="38000000-5" display="https://info.iub.gov.lv/cpv/parent/4340/clasif/main/" xr:uid="{F3F9FA06-03CC-41C8-A369-C6C1FFB51206}"/>
    <hyperlink ref="C139" r:id="rId50" tooltip="51000000-9" display="https://info.iub.gov.lv/cpv/parent/7590/clasif/main/" xr:uid="{240A867C-19A0-4C29-808A-8AE311B19E60}"/>
    <hyperlink ref="C140" r:id="rId51" tooltip="60000000-8" display="https://info.iub.gov.lv/cpv/parent/7739/clasif/main/" xr:uid="{5C7B9D46-9840-40F5-8D91-C1FD2367EC07}"/>
    <hyperlink ref="C142" r:id="rId52" tooltip="90000000-7" display="https://info.iub.gov.lv/cpv/parent/9068/clasif/main/" xr:uid="{3532787D-C9EC-4A21-A277-F359A18E03D5}"/>
    <hyperlink ref="C166" r:id="rId53" tooltip="51000000-9" display="https://info.iub.gov.lv/cpv/parent/7590/clasif/main/" xr:uid="{A42B0745-51DF-42CB-8069-EBEAA5DA6DFB}"/>
    <hyperlink ref="C143" r:id="rId54" tooltip="03000000-1" display="https://info.iub.gov.lv/cpv/parent/1/clasif/main/" xr:uid="{4A2FA12E-A83C-4E62-B495-599A67B68AE9}"/>
  </hyperlinks>
  <pageMargins left="0.7" right="0.7" top="0.75" bottom="0.75" header="0.3" footer="0.3"/>
  <pageSetup paperSize="9" orientation="portrait" r:id="rId55"/>
  <extLst>
    <ext xmlns:x14="http://schemas.microsoft.com/office/spreadsheetml/2009/9/main" uri="{78C0D931-6437-407d-A8EE-F0AAD7539E65}">
      <x14:conditionalFormattings>
        <x14:conditionalFormatting xmlns:xm="http://schemas.microsoft.com/office/excel/2006/main">
          <x14:cfRule type="dataBar" id="{E1DA0897-6F94-4CDF-840C-6EF0F4377C79}">
            <x14:dataBar minLength="0" maxLength="100" gradient="0">
              <x14:cfvo type="autoMin"/>
              <x14:cfvo type="autoMax"/>
              <x14:negativeFillColor rgb="FFFF0000"/>
              <x14:axisColor rgb="FF000000"/>
            </x14:dataBar>
          </x14:cfRule>
          <xm:sqref>G126</xm:sqref>
        </x14:conditionalFormatting>
        <x14:conditionalFormatting xmlns:xm="http://schemas.microsoft.com/office/excel/2006/main">
          <x14:cfRule type="dataBar" id="{CEBBA262-D641-42BD-A0D3-87D94AB8115A}">
            <x14:dataBar minLength="0" maxLength="100" gradient="0">
              <x14:cfvo type="autoMin"/>
              <x14:cfvo type="autoMax"/>
              <x14:negativeFillColor rgb="FFFF0000"/>
              <x14:axisColor rgb="FF000000"/>
            </x14:dataBar>
          </x14:cfRule>
          <xm:sqref>G132:G142</xm:sqref>
        </x14:conditionalFormatting>
        <x14:conditionalFormatting xmlns:xm="http://schemas.microsoft.com/office/excel/2006/main">
          <x14:cfRule type="dataBar" id="{2369C87B-6879-44D2-A862-9868B631B4F6}">
            <x14:dataBar minLength="0" maxLength="100" gradient="0">
              <x14:cfvo type="autoMin"/>
              <x14:cfvo type="autoMax"/>
              <x14:negativeFillColor rgb="FFFF0000"/>
              <x14:axisColor rgb="FF000000"/>
            </x14:dataBar>
          </x14:cfRule>
          <xm:sqref>G143:G179</xm:sqref>
        </x14:conditionalFormatting>
        <x14:conditionalFormatting xmlns:xm="http://schemas.microsoft.com/office/excel/2006/main">
          <x14:cfRule type="dataBar" id="{3337F613-3161-4909-A347-36D2DEE5CA3C}">
            <x14:dataBar minLength="0" maxLength="100" gradient="0">
              <x14:cfvo type="autoMin"/>
              <x14:cfvo type="autoMax"/>
              <x14:negativeFillColor rgb="FFFF0000"/>
              <x14:axisColor rgb="FF000000"/>
            </x14:dataBar>
          </x14:cfRule>
          <xm:sqref>G143:G180</xm:sqref>
        </x14:conditionalFormatting>
        <x14:conditionalFormatting xmlns:xm="http://schemas.microsoft.com/office/excel/2006/main">
          <x14:cfRule type="dataBar" id="{016F3C39-2904-4BD9-AF78-B37DE1734F79}">
            <x14:dataBar minLength="0" maxLength="100" gradient="0">
              <x14:cfvo type="autoMin"/>
              <x14:cfvo type="autoMax"/>
              <x14:negativeFillColor rgb="FFFF0000"/>
              <x14:axisColor rgb="FF000000"/>
            </x14:dataBar>
          </x14:cfRule>
          <xm:sqref>G176</xm:sqref>
        </x14:conditionalFormatting>
        <x14:conditionalFormatting xmlns:xm="http://schemas.microsoft.com/office/excel/2006/main">
          <x14:cfRule type="dataBar" id="{1D6AD333-93A9-4AFD-A6B4-DF503968FD71}">
            <x14:dataBar minLength="0" maxLength="100" gradient="0">
              <x14:cfvo type="autoMin"/>
              <x14:cfvo type="autoMax"/>
              <x14:negativeFillColor rgb="FFFF0000"/>
              <x14:axisColor rgb="FF000000"/>
            </x14:dataBar>
          </x14:cfRule>
          <xm:sqref>G177</xm:sqref>
        </x14:conditionalFormatting>
        <x14:conditionalFormatting xmlns:xm="http://schemas.microsoft.com/office/excel/2006/main">
          <x14:cfRule type="dataBar" id="{53A959E0-75BC-4795-A1B4-881C228F05BB}">
            <x14:dataBar minLength="0" maxLength="100" gradient="0">
              <x14:cfvo type="autoMin"/>
              <x14:cfvo type="autoMax"/>
              <x14:negativeFillColor rgb="FFFF0000"/>
              <x14:axisColor rgb="FF000000"/>
            </x14:dataBar>
          </x14:cfRule>
          <xm:sqref>G178</xm:sqref>
        </x14:conditionalFormatting>
        <x14:conditionalFormatting xmlns:xm="http://schemas.microsoft.com/office/excel/2006/main">
          <x14:cfRule type="dataBar" id="{527D1206-4AB2-4188-9BE6-2BCFF5C4AAE7}">
            <x14:dataBar minLength="0" maxLength="100" gradient="0">
              <x14:cfvo type="autoMin"/>
              <x14:cfvo type="autoMax"/>
              <x14:negativeFillColor rgb="FFFF0000"/>
              <x14:axisColor rgb="FF000000"/>
            </x14:dataBar>
          </x14:cfRule>
          <xm:sqref>G179</xm:sqref>
        </x14:conditionalFormatting>
        <x14:conditionalFormatting xmlns:xm="http://schemas.microsoft.com/office/excel/2006/main">
          <x14:cfRule type="dataBar" id="{E20CC267-C65B-4750-8981-3C36835CF62F}">
            <x14:dataBar minLength="0" maxLength="100" gradient="0">
              <x14:cfvo type="autoMin"/>
              <x14:cfvo type="autoMax"/>
              <x14:negativeFillColor rgb="FFFF0000"/>
              <x14:axisColor rgb="FF000000"/>
            </x14:dataBar>
          </x14:cfRule>
          <xm:sqref>G127</xm:sqref>
        </x14:conditionalFormatting>
        <x14:conditionalFormatting xmlns:xm="http://schemas.microsoft.com/office/excel/2006/main">
          <x14:cfRule type="dataBar" id="{35AA3E5F-0249-4619-84C5-D4D937658F4C}">
            <x14:dataBar minLength="0" maxLength="100" gradient="0">
              <x14:cfvo type="autoMin"/>
              <x14:cfvo type="autoMax"/>
              <x14:negativeFillColor rgb="FFFF0000"/>
              <x14:axisColor rgb="FF000000"/>
            </x14:dataBar>
          </x14:cfRule>
          <xm:sqref>G128</xm:sqref>
        </x14:conditionalFormatting>
        <x14:conditionalFormatting xmlns:xm="http://schemas.microsoft.com/office/excel/2006/main">
          <x14:cfRule type="dataBar" id="{3FB22BB4-3F76-43FC-8C99-16AD5C438CDA}">
            <x14:dataBar minLength="0" maxLength="100" gradient="0">
              <x14:cfvo type="autoMin"/>
              <x14:cfvo type="autoMax"/>
              <x14:negativeFillColor rgb="FFFF0000"/>
              <x14:axisColor rgb="FF000000"/>
            </x14:dataBar>
          </x14:cfRule>
          <xm:sqref>G129:G131</xm:sqref>
        </x14:conditionalFormatting>
        <x14:conditionalFormatting xmlns:xm="http://schemas.microsoft.com/office/excel/2006/main">
          <x14:cfRule type="dataBar" id="{D6F14A42-4EF7-4F00-B94D-191D60819948}">
            <x14:dataBar minLength="0" maxLength="100" gradient="0">
              <x14:cfvo type="autoMin"/>
              <x14:cfvo type="autoMax"/>
              <x14:negativeFillColor rgb="FFFF0000"/>
              <x14:axisColor rgb="FF000000"/>
            </x14:dataBar>
          </x14:cfRule>
          <xm:sqref>G126:G131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SharedWithUsers xmlns="2bd09435-a6f8-4b25-a728-35d6bfb889dd">
      <UserInfo>
        <DisplayName>Marika Vizule</DisplayName>
        <AccountId>18</AccountId>
        <AccountType/>
      </UserInfo>
      <UserInfo>
        <DisplayName>Evija Mozga</DisplayName>
        <AccountId>12</AccountId>
        <AccountType/>
      </UserInfo>
      <UserInfo>
        <DisplayName>Renāte Kundziņa</DisplayName>
        <AccountId>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626BBD0903124A8BE549742AC2495B" ma:contentTypeVersion="15" ma:contentTypeDescription="Create a new document." ma:contentTypeScope="" ma:versionID="acf0ec163f3a5054c303d7762be8fb14">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3ba1c195195546522971de7af0c2ad8b"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386393-FEA1-41FE-9BD2-8AF3E410BCCA}"/>
</file>

<file path=customXml/itemProps2.xml><?xml version="1.0" encoding="utf-8"?>
<ds:datastoreItem xmlns:ds="http://schemas.openxmlformats.org/officeDocument/2006/customXml" ds:itemID="{745FD6AA-BC88-47A2-9C75-659206529A97}"/>
</file>

<file path=customXml/itemProps3.xml><?xml version="1.0" encoding="utf-8"?>
<ds:datastoreItem xmlns:ds="http://schemas.openxmlformats.org/officeDocument/2006/customXml" ds:itemID="{BCE4301B-1880-4608-ADA0-5AB4F82309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Renāte Kundziņa</dc:creator>
  <cp:keywords/>
  <dc:description/>
  <cp:lastModifiedBy>Marika Vizule</cp:lastModifiedBy>
  <cp:revision/>
  <dcterms:created xsi:type="dcterms:W3CDTF">2020-01-31T09:16:00Z</dcterms:created>
  <dcterms:modified xsi:type="dcterms:W3CDTF">2024-02-08T15:34:51Z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1860000</vt:r8>
  </property>
  <property fmtid="{D5CDD505-2E9C-101B-9397-08002B2CF9AE}" pid="4" name="MediaServiceImageTags">
    <vt:lpwstr/>
  </property>
</Properties>
</file>