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dlen\Desktop\Q-m\"/>
    </mc:Choice>
  </mc:AlternateContent>
  <bookViews>
    <workbookView xWindow="0" yWindow="0" windowWidth="24000" windowHeight="9435" activeTab="1"/>
  </bookViews>
  <sheets>
    <sheet name="2021" sheetId="1" r:id="rId1"/>
    <sheet name="2021 (jauna versija)" sheetId="2" r:id="rId2"/>
  </sheets>
  <calcPr calcId="152511"/>
</workbook>
</file>

<file path=xl/calcChain.xml><?xml version="1.0" encoding="utf-8"?>
<calcChain xmlns="http://schemas.openxmlformats.org/spreadsheetml/2006/main">
  <c r="N23" i="2" l="1"/>
  <c r="K23" i="1"/>
  <c r="M26" i="2"/>
  <c r="P23" i="1"/>
  <c r="N22" i="1"/>
  <c r="N13" i="1"/>
  <c r="N14" i="1"/>
  <c r="N15" i="1"/>
  <c r="N16" i="1"/>
  <c r="N17" i="1"/>
  <c r="N18" i="1"/>
  <c r="N19" i="1"/>
  <c r="N20" i="1"/>
  <c r="N21" i="1"/>
  <c r="N12" i="1"/>
  <c r="N11" i="1"/>
  <c r="I26" i="2" l="1"/>
  <c r="S25" i="2"/>
  <c r="R25" i="2"/>
  <c r="T25" i="2"/>
  <c r="R24" i="2"/>
  <c r="R22" i="2"/>
  <c r="R21" i="2"/>
  <c r="R20" i="2"/>
  <c r="R19" i="2"/>
  <c r="R18" i="2"/>
  <c r="R17" i="2"/>
  <c r="R16" i="2"/>
  <c r="R15" i="2"/>
  <c r="R14" i="2"/>
  <c r="Q15" i="2"/>
  <c r="Q14" i="2"/>
  <c r="O14" i="2"/>
  <c r="N14" i="2"/>
  <c r="M14" i="2"/>
  <c r="L14" i="2"/>
  <c r="K15" i="2"/>
  <c r="K14" i="2"/>
  <c r="J14" i="2" l="1"/>
  <c r="J17" i="2"/>
  <c r="J18" i="2"/>
  <c r="J19" i="2"/>
  <c r="J24" i="2"/>
  <c r="J25" i="2"/>
  <c r="H17" i="2"/>
  <c r="H14" i="2"/>
  <c r="G16" i="2"/>
  <c r="H13" i="1"/>
  <c r="H11" i="1"/>
  <c r="D26" i="2" l="1"/>
  <c r="C26" i="2"/>
  <c r="H18" i="2" l="1"/>
  <c r="H19" i="2"/>
  <c r="H24" i="2"/>
  <c r="H25" i="2"/>
  <c r="G25" i="2"/>
  <c r="G15" i="2"/>
  <c r="G17" i="2"/>
  <c r="G18" i="2"/>
  <c r="G19" i="2"/>
  <c r="G20" i="2"/>
  <c r="G21" i="2"/>
  <c r="G22" i="2"/>
  <c r="G23" i="2"/>
  <c r="G24" i="2"/>
  <c r="G14" i="2"/>
  <c r="H26" i="2" l="1"/>
  <c r="G26" i="2"/>
  <c r="J15" i="2" l="1"/>
  <c r="J16" i="2"/>
  <c r="J20" i="2"/>
  <c r="J21" i="2"/>
  <c r="J22" i="2"/>
  <c r="J23" i="2"/>
  <c r="M25" i="2" l="1"/>
  <c r="L25" i="2"/>
  <c r="L23" i="2"/>
  <c r="M23" i="2"/>
  <c r="L19" i="2"/>
  <c r="M19" i="2"/>
  <c r="L15" i="2"/>
  <c r="M15" i="2"/>
  <c r="M22" i="2"/>
  <c r="L22" i="2"/>
  <c r="M18" i="2"/>
  <c r="L18" i="2"/>
  <c r="M21" i="2"/>
  <c r="L21" i="2"/>
  <c r="L17" i="2"/>
  <c r="M17" i="2"/>
  <c r="L24" i="2"/>
  <c r="M24" i="2"/>
  <c r="M20" i="2"/>
  <c r="L20" i="2"/>
  <c r="L16" i="2"/>
  <c r="M16" i="2"/>
  <c r="F25" i="2"/>
  <c r="F24" i="2"/>
  <c r="F23" i="2"/>
  <c r="F22" i="2"/>
  <c r="F21" i="2"/>
  <c r="F20" i="2"/>
  <c r="F19" i="2"/>
  <c r="K19" i="2" s="1"/>
  <c r="F18" i="2"/>
  <c r="F17" i="2"/>
  <c r="F16" i="2"/>
  <c r="F15" i="2"/>
  <c r="F14" i="2"/>
  <c r="F26" i="2" l="1"/>
  <c r="K21" i="2"/>
  <c r="K23" i="2"/>
  <c r="K25" i="2"/>
  <c r="N15" i="2"/>
  <c r="O15" i="2" s="1"/>
  <c r="K17" i="2"/>
  <c r="K16" i="2"/>
  <c r="K18" i="2"/>
  <c r="K24" i="2"/>
  <c r="N24" i="2" s="1"/>
  <c r="O24" i="2" s="1"/>
  <c r="K20" i="2"/>
  <c r="K22" i="2"/>
  <c r="N19" i="2"/>
  <c r="O19" i="2" s="1"/>
  <c r="K11" i="1"/>
  <c r="H12" i="1"/>
  <c r="K13" i="1"/>
  <c r="H14" i="1"/>
  <c r="J14" i="1"/>
  <c r="H15" i="1"/>
  <c r="I15" i="1" s="1"/>
  <c r="H16" i="1"/>
  <c r="J16" i="1" s="1"/>
  <c r="H17" i="1"/>
  <c r="J17" i="1" s="1"/>
  <c r="H18" i="1"/>
  <c r="J18" i="1" s="1"/>
  <c r="H19" i="1"/>
  <c r="K19" i="1" s="1"/>
  <c r="H20" i="1"/>
  <c r="K20" i="1" s="1"/>
  <c r="H21" i="1"/>
  <c r="K21" i="1" s="1"/>
  <c r="H22" i="1"/>
  <c r="K22" i="1" s="1"/>
  <c r="K16" i="1"/>
  <c r="K17" i="1"/>
  <c r="F11" i="1"/>
  <c r="J12" i="1"/>
  <c r="D23" i="1"/>
  <c r="C23" i="1"/>
  <c r="G23" i="1"/>
  <c r="F22" i="1"/>
  <c r="F21" i="1"/>
  <c r="F20" i="1"/>
  <c r="F19" i="1"/>
  <c r="F18" i="1"/>
  <c r="F17" i="1"/>
  <c r="F16" i="1"/>
  <c r="F15" i="1"/>
  <c r="F14" i="1"/>
  <c r="F13" i="1"/>
  <c r="I13" i="1" s="1"/>
  <c r="F12" i="1"/>
  <c r="K14" i="1"/>
  <c r="J13" i="1"/>
  <c r="I21" i="1" l="1"/>
  <c r="I17" i="1"/>
  <c r="I12" i="1"/>
  <c r="L13" i="1"/>
  <c r="I16" i="1"/>
  <c r="I20" i="1"/>
  <c r="J22" i="1"/>
  <c r="I22" i="1"/>
  <c r="I19" i="1"/>
  <c r="K18" i="1"/>
  <c r="K15" i="1"/>
  <c r="K26" i="2"/>
  <c r="S14" i="2"/>
  <c r="T14" i="2" s="1"/>
  <c r="J15" i="1"/>
  <c r="L16" i="1"/>
  <c r="J20" i="1"/>
  <c r="K12" i="1"/>
  <c r="L12" i="1" s="1"/>
  <c r="M12" i="1" s="1"/>
  <c r="O12" i="1" s="1"/>
  <c r="P12" i="1" s="1"/>
  <c r="J19" i="1"/>
  <c r="L19" i="1" s="1"/>
  <c r="I11" i="1"/>
  <c r="I18" i="1"/>
  <c r="J11" i="1"/>
  <c r="L17" i="1"/>
  <c r="M17" i="1" s="1"/>
  <c r="F23" i="1"/>
  <c r="Q19" i="2"/>
  <c r="S19" i="2" s="1"/>
  <c r="T19" i="2" s="1"/>
  <c r="N25" i="2"/>
  <c r="O25" i="2" s="1"/>
  <c r="N20" i="2"/>
  <c r="O20" i="2" s="1"/>
  <c r="N21" i="2"/>
  <c r="O21" i="2" s="1"/>
  <c r="O23" i="2"/>
  <c r="N22" i="2"/>
  <c r="O22" i="2" s="1"/>
  <c r="N18" i="2"/>
  <c r="O18" i="2" s="1"/>
  <c r="S15" i="2"/>
  <c r="T15" i="2" s="1"/>
  <c r="N16" i="2"/>
  <c r="O16" i="2" s="1"/>
  <c r="L26" i="2"/>
  <c r="N17" i="2"/>
  <c r="O17" i="2" s="1"/>
  <c r="Q24" i="2"/>
  <c r="S24" i="2" s="1"/>
  <c r="T24" i="2" s="1"/>
  <c r="M13" i="1"/>
  <c r="M16" i="1"/>
  <c r="I14" i="1"/>
  <c r="J21" i="1"/>
  <c r="L21" i="1" s="1"/>
  <c r="L11" i="1" l="1"/>
  <c r="M11" i="1"/>
  <c r="O11" i="1" s="1"/>
  <c r="P11" i="1" s="1"/>
  <c r="L20" i="1"/>
  <c r="M20" i="1" s="1"/>
  <c r="O20" i="1" s="1"/>
  <c r="P20" i="1" s="1"/>
  <c r="L22" i="1"/>
  <c r="M22" i="1"/>
  <c r="L18" i="1"/>
  <c r="M18" i="1" s="1"/>
  <c r="L15" i="1"/>
  <c r="M15" i="1" s="1"/>
  <c r="M19" i="1"/>
  <c r="O19" i="1"/>
  <c r="P19" i="1" s="1"/>
  <c r="O16" i="1"/>
  <c r="P16" i="1" s="1"/>
  <c r="Q17" i="2"/>
  <c r="S17" i="2" s="1"/>
  <c r="T17" i="2" s="1"/>
  <c r="Q22" i="2"/>
  <c r="S22" i="2" s="1"/>
  <c r="T22" i="2" s="1"/>
  <c r="Q20" i="2"/>
  <c r="S20" i="2" s="1"/>
  <c r="T20" i="2" s="1"/>
  <c r="Q16" i="2"/>
  <c r="S16" i="2" s="1"/>
  <c r="T16" i="2" s="1"/>
  <c r="Q23" i="2"/>
  <c r="Q25" i="2"/>
  <c r="Q18" i="2"/>
  <c r="S18" i="2" s="1"/>
  <c r="T18" i="2" s="1"/>
  <c r="Q21" i="2"/>
  <c r="S21" i="2" s="1"/>
  <c r="T21" i="2" s="1"/>
  <c r="N26" i="2"/>
  <c r="O26" i="2" s="1"/>
  <c r="M21" i="1"/>
  <c r="O21" i="1" s="1"/>
  <c r="P21" i="1" s="1"/>
  <c r="J23" i="1"/>
  <c r="O13" i="1"/>
  <c r="P13" i="1" s="1"/>
  <c r="O17" i="1"/>
  <c r="P17" i="1" s="1"/>
  <c r="L14" i="1"/>
  <c r="I23" i="1"/>
  <c r="R23" i="2" l="1"/>
  <c r="R26" i="2" s="1"/>
  <c r="O22" i="1"/>
  <c r="P22" i="1" s="1"/>
  <c r="O15" i="1"/>
  <c r="P15" i="1" s="1"/>
  <c r="O18" i="1"/>
  <c r="P18" i="1" s="1"/>
  <c r="L23" i="1"/>
  <c r="Q26" i="2"/>
  <c r="M14" i="1"/>
  <c r="M23" i="1" s="1"/>
  <c r="S23" i="2" l="1"/>
  <c r="N23" i="1"/>
  <c r="T23" i="2" l="1"/>
  <c r="S26" i="2"/>
  <c r="T26" i="2" s="1"/>
  <c r="G39" i="2" s="1"/>
  <c r="O14" i="1"/>
  <c r="P14" i="1" s="1"/>
  <c r="O23" i="1" l="1"/>
  <c r="E33" i="1" s="1"/>
</calcChain>
</file>

<file path=xl/sharedStrings.xml><?xml version="1.0" encoding="utf-8"?>
<sst xmlns="http://schemas.openxmlformats.org/spreadsheetml/2006/main" count="117" uniqueCount="98">
  <si>
    <t>Darba dienas, brīvdienas, svētku dienas</t>
  </si>
  <si>
    <t>darba dienu un brīvdienu skaits mēnesī</t>
  </si>
  <si>
    <t>svētku dienu skaits mēnesī</t>
  </si>
  <si>
    <t>stundu skaits dienā</t>
  </si>
  <si>
    <t>stundu skaits mēnesī</t>
  </si>
  <si>
    <t xml:space="preserve"> KOPĀ</t>
  </si>
  <si>
    <t>normas stundu skaits mēn. 1 cilv.</t>
  </si>
  <si>
    <t>Bruto pamatalga EUR/mēnesī</t>
  </si>
  <si>
    <t>Piemaksa par darbu nakts stundās (22:00-6:00) EUR/mēnesī</t>
  </si>
  <si>
    <t>Piemaksa par darbu svētku dienās EUR/mēnesī</t>
  </si>
  <si>
    <t>KOPĀ Bruto algas summa EUR/mēnesī</t>
  </si>
  <si>
    <t>Atvaļinājumu uzkrājums EUR/mēnesī</t>
  </si>
  <si>
    <t>KOPĀ DD izmaksas EUR/mēnesī</t>
  </si>
  <si>
    <t>KOPĀ DD izmaksas stundas likme EUR/stundā</t>
  </si>
  <si>
    <t>min.stundas tarifa likme      ( st./ EUR )</t>
  </si>
  <si>
    <t>Formastērps/darba apģērbs:</t>
  </si>
  <si>
    <t>Aprīkojums/speclīdzekļi/sakaru iekārtas:</t>
  </si>
  <si>
    <t>Administrācijas un apmācību izmaksas:</t>
  </si>
  <si>
    <t>Stundas tarifa likme kopā:</t>
  </si>
  <si>
    <t>Min. stundas tarifa likmes aprēķins postenim - 24 h diennaktī, katru dienu</t>
  </si>
  <si>
    <t>EUR/stundā</t>
  </si>
  <si>
    <t>Papildus norādāmās izmaksas:</t>
  </si>
  <si>
    <t>Kopējās stundu skaits mēnesī</t>
  </si>
  <si>
    <t>Svētku stundas mēnesī</t>
  </si>
  <si>
    <t>(4 x 8)</t>
  </si>
  <si>
    <t>(6*8)</t>
  </si>
  <si>
    <t>9+10+11</t>
  </si>
  <si>
    <t>(12/4)</t>
  </si>
  <si>
    <t>1a</t>
  </si>
  <si>
    <t>2a</t>
  </si>
  <si>
    <t>12/12 mēn.</t>
  </si>
  <si>
    <t>3a</t>
  </si>
  <si>
    <t>4a</t>
  </si>
  <si>
    <t>12+1a+2a</t>
  </si>
  <si>
    <t>(3a/4)</t>
  </si>
  <si>
    <t xml:space="preserve">Bruto pamatalga </t>
  </si>
  <si>
    <t>EUR/mēnesī</t>
  </si>
  <si>
    <t xml:space="preserve">Piemaksa par darbu nakts stundās (22:00-6:00) </t>
  </si>
  <si>
    <t xml:space="preserve">Piemaksa par darbu svētku dienās </t>
  </si>
  <si>
    <t>KOPĀ Bruto algas summa</t>
  </si>
  <si>
    <t>Atvaļinājumu uzkrājums</t>
  </si>
  <si>
    <t>Darba dienas, brīvdienas, svētku dienas /stundu mēnesī</t>
  </si>
  <si>
    <t>Darba dienu un brīvdienu skaits mēnesī</t>
  </si>
  <si>
    <t>Svētku dienu skaits mēnesī</t>
  </si>
  <si>
    <t>Stundu skaits dienā</t>
  </si>
  <si>
    <t>Naksts stundu mēnesī</t>
  </si>
  <si>
    <t>Normas stundu skaits mēn. 1 cilv.</t>
  </si>
  <si>
    <r>
      <t>Darbinieka stundas tarifa likme - bruto</t>
    </r>
    <r>
      <rPr>
        <b/>
        <i/>
        <sz val="10"/>
        <color rgb="FF0000FF"/>
        <rFont val="Times New Roman"/>
        <family val="1"/>
        <charset val="186"/>
      </rPr>
      <t xml:space="preserve"> (diennakts likme)</t>
    </r>
  </si>
  <si>
    <r>
      <t xml:space="preserve">* Min.stundas tarifa likme - bruto </t>
    </r>
    <r>
      <rPr>
        <b/>
        <i/>
        <sz val="10.5"/>
        <color rgb="FF0000FF"/>
        <rFont val="Times New Roman"/>
        <family val="1"/>
        <charset val="186"/>
      </rPr>
      <t>(dienas likme)</t>
    </r>
  </si>
  <si>
    <t>Papildus norādāmās izdevumi:</t>
  </si>
  <si>
    <t>Ieteicamā minimāla apsardzes pakalpojuma stundas tarifa likme par diennakts (24h) objektu, EUR bez PVN:</t>
  </si>
  <si>
    <t>Vienas darba stundas aprēķins</t>
  </si>
  <si>
    <t>Papildus darba devēja izmaksas</t>
  </si>
  <si>
    <r>
      <t xml:space="preserve">KOPĀ darba devēja izmaksas - stundas likme  </t>
    </r>
    <r>
      <rPr>
        <b/>
        <i/>
        <sz val="10"/>
        <color rgb="FF0000FF"/>
        <rFont val="Times New Roman"/>
        <family val="1"/>
        <charset val="186"/>
      </rPr>
      <t>(bezzaudējuma punkts)</t>
    </r>
  </si>
  <si>
    <t xml:space="preserve">KOPĀ darba devēja izmaksas </t>
  </si>
  <si>
    <t>&gt; Formastērps/darba:</t>
  </si>
  <si>
    <t>&gt; Aprīkojums/speclīdzekļi/sakaru iekārtas:</t>
  </si>
  <si>
    <t>&gt; Administrācijas un apmācību izmaksas:</t>
  </si>
  <si>
    <t>EUR</t>
  </si>
  <si>
    <t>(5 x 8) /2</t>
  </si>
  <si>
    <r>
      <t xml:space="preserve">Min.stundas tarifa likme          ( st./ EUR )*    </t>
    </r>
    <r>
      <rPr>
        <sz val="10"/>
        <color rgb="FF0000FF"/>
        <rFont val="Times New Roman"/>
        <family val="1"/>
        <charset val="186"/>
      </rPr>
      <t/>
    </r>
  </si>
  <si>
    <t>2021.gads</t>
  </si>
  <si>
    <r>
      <t xml:space="preserve">Min. darba alga (bruto) - 2021.g.:              </t>
    </r>
    <r>
      <rPr>
        <b/>
        <i/>
        <sz val="10"/>
        <color rgb="FF0000FF"/>
        <rFont val="Times New Roman"/>
        <family val="1"/>
        <charset val="186"/>
      </rPr>
      <t>(MK noteikumi Nr. 656, 2. punkts)</t>
    </r>
  </si>
  <si>
    <t>2021.g.</t>
  </si>
  <si>
    <t>2021.g. janvāris</t>
  </si>
  <si>
    <t>2021.g. februāris</t>
  </si>
  <si>
    <t>2021.g. marts</t>
  </si>
  <si>
    <t>2021.g. aprīlis</t>
  </si>
  <si>
    <t>2021.g. maijs</t>
  </si>
  <si>
    <t>2021.g. jūnijs</t>
  </si>
  <si>
    <t>2021.g. jūlijs</t>
  </si>
  <si>
    <t>2021.g. augusts</t>
  </si>
  <si>
    <t>2021.g. septembris</t>
  </si>
  <si>
    <t>2021.g. oktobris</t>
  </si>
  <si>
    <t>2021.g. novembris</t>
  </si>
  <si>
    <t>2021.g. decembris</t>
  </si>
  <si>
    <t>** VSAOI darba devēja likme 2021.g. - 23,59%</t>
  </si>
  <si>
    <t>VSAOI likme darba devēja daļa - 23.59%**</t>
  </si>
  <si>
    <t>(12+1a) x 23,59%</t>
  </si>
  <si>
    <t>EUR 4,85 /stundā</t>
  </si>
  <si>
    <t>Min. darba alga (bruto) - 2021.g.:</t>
  </si>
  <si>
    <t>2021.g.janvāris</t>
  </si>
  <si>
    <t>2021.g.februāris</t>
  </si>
  <si>
    <t>2021.g.marts</t>
  </si>
  <si>
    <t>2021.g.aprīlis</t>
  </si>
  <si>
    <t>2021.g.maijs</t>
  </si>
  <si>
    <t>2021.g.jūnijs</t>
  </si>
  <si>
    <t>2021.g.jūlijs</t>
  </si>
  <si>
    <t>2021.g.augusts</t>
  </si>
  <si>
    <t>2021.g.septembris</t>
  </si>
  <si>
    <t>2021.g.oktobris</t>
  </si>
  <si>
    <t>2021.g.novembris</t>
  </si>
  <si>
    <t>2021.g.decembris</t>
  </si>
  <si>
    <t>DD soc. nodoklis 23.59%* EUR/mēn.</t>
  </si>
  <si>
    <t>EUR 4,85/stundā</t>
  </si>
  <si>
    <t>Aprēķins pamatots ar LR MK noteikumiem par minimālo stundas tarifa likmi  (MK 2015.gada 24.novembra noteikumos Nr.656 "Noteikumi par minimālās mēneša darba algas apmēru normālā darba laika ietvaros un minimālās stundas tarifa likmes aprēķināšanu ")</t>
  </si>
  <si>
    <r>
      <t xml:space="preserve">Aprēķins pamatots ar LR MK noteikumiem par minimālo stundas tarifa likmi  </t>
    </r>
    <r>
      <rPr>
        <b/>
        <i/>
        <sz val="12"/>
        <rFont val="Times New Roman"/>
        <family val="1"/>
        <charset val="186"/>
      </rPr>
      <t>(</t>
    </r>
    <r>
      <rPr>
        <b/>
        <i/>
        <sz val="11"/>
        <rFont val="Times New Roman"/>
        <family val="1"/>
        <charset val="186"/>
      </rPr>
      <t>MK 2015.gada 24.novembra noteikumos Nr.656 "Noteikumi par minimālās mēneša darba algas apmēru normālā darba laika ietvaros un minimālās stundas tarifa likmes aprēķināšanu "</t>
    </r>
    <r>
      <rPr>
        <b/>
        <i/>
        <sz val="12"/>
        <rFont val="Times New Roman"/>
        <family val="1"/>
        <charset val="186"/>
      </rPr>
      <t>)</t>
    </r>
  </si>
  <si>
    <r>
      <t xml:space="preserve"> * </t>
    </r>
    <r>
      <rPr>
        <b/>
        <i/>
        <sz val="11"/>
        <color indexed="8"/>
        <rFont val="Calibri"/>
        <family val="2"/>
        <charset val="186"/>
      </rPr>
      <t>VSAOI darba devēja likme 2021.g. - 23,59%</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</si>
</sst>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2]\ #,##0.00"/>
    <numFmt numFmtId="165" formatCode="0.0000"/>
    <numFmt numFmtId="166" formatCode="[$EUR]\ #,##0.00"/>
  </numFmts>
  <fonts count="70" x14ac:knownFonts="1">
    <font>
      <sz val="11"/>
      <color theme="1"/>
      <name val="Calibri"/>
      <family val="2"/>
      <charset val="186"/>
      <scheme val="minor"/>
    </font>
    <font>
      <sz val="11"/>
      <color indexed="8"/>
      <name val="Calibri"/>
      <family val="2"/>
      <charset val="186"/>
    </font>
    <font>
      <sz val="10"/>
      <name val="Arial"/>
      <family val="2"/>
      <charset val="186"/>
    </font>
    <font>
      <sz val="12"/>
      <name val="Calibri"/>
      <family val="2"/>
      <charset val="204"/>
    </font>
    <font>
      <b/>
      <sz val="12"/>
      <name val="Calibri"/>
      <family val="2"/>
      <charset val="204"/>
    </font>
    <font>
      <b/>
      <sz val="12"/>
      <color indexed="8"/>
      <name val="Calibri"/>
      <family val="2"/>
      <charset val="204"/>
    </font>
    <font>
      <sz val="10"/>
      <color indexed="8"/>
      <name val="Calibri"/>
      <family val="2"/>
      <charset val="204"/>
    </font>
    <font>
      <b/>
      <sz val="14"/>
      <name val="Calibri"/>
      <family val="2"/>
      <charset val="186"/>
    </font>
    <font>
      <b/>
      <sz val="12"/>
      <name val="Calibri"/>
      <family val="2"/>
      <charset val="186"/>
    </font>
    <font>
      <b/>
      <u/>
      <sz val="16"/>
      <name val="Calibri"/>
      <family val="2"/>
      <charset val="186"/>
    </font>
    <font>
      <sz val="12"/>
      <name val="Calibri"/>
      <family val="2"/>
      <charset val="186"/>
    </font>
    <font>
      <sz val="11"/>
      <color indexed="8"/>
      <name val="Calibri"/>
      <family val="2"/>
      <charset val="186"/>
    </font>
    <font>
      <b/>
      <i/>
      <u/>
      <sz val="20"/>
      <name val="Calibri"/>
      <family val="2"/>
      <charset val="186"/>
    </font>
    <font>
      <b/>
      <sz val="11"/>
      <name val="Calibri"/>
      <family val="2"/>
      <charset val="204"/>
    </font>
    <font>
      <sz val="11"/>
      <name val="Calibri"/>
      <family val="2"/>
      <charset val="204"/>
    </font>
    <font>
      <i/>
      <sz val="11"/>
      <name val="Calibri"/>
      <family val="2"/>
      <charset val="186"/>
    </font>
    <font>
      <b/>
      <sz val="11"/>
      <color indexed="8"/>
      <name val="Calibri"/>
      <family val="2"/>
      <charset val="186"/>
    </font>
    <font>
      <b/>
      <i/>
      <sz val="14"/>
      <color indexed="8"/>
      <name val="Calibri"/>
      <family val="2"/>
      <charset val="186"/>
    </font>
    <font>
      <i/>
      <sz val="11"/>
      <color indexed="8"/>
      <name val="Calibri"/>
      <family val="2"/>
      <charset val="186"/>
    </font>
    <font>
      <b/>
      <i/>
      <sz val="11"/>
      <color indexed="8"/>
      <name val="Calibri"/>
      <family val="2"/>
      <charset val="186"/>
    </font>
    <font>
      <i/>
      <sz val="12"/>
      <color indexed="8"/>
      <name val="Calibri"/>
      <family val="2"/>
      <charset val="186"/>
    </font>
    <font>
      <b/>
      <i/>
      <sz val="12"/>
      <color indexed="8"/>
      <name val="Calibri"/>
      <family val="2"/>
      <charset val="186"/>
    </font>
    <font>
      <sz val="8"/>
      <name val="Calibri"/>
      <family val="2"/>
      <charset val="186"/>
    </font>
    <font>
      <sz val="11"/>
      <color indexed="8"/>
      <name val="Calibri"/>
      <family val="2"/>
      <charset val="204"/>
    </font>
    <font>
      <b/>
      <sz val="11"/>
      <color indexed="8"/>
      <name val="Calibri"/>
      <family val="2"/>
      <charset val="204"/>
    </font>
    <font>
      <sz val="12"/>
      <color rgb="FF000000"/>
      <name val="Calibri"/>
      <family val="2"/>
      <charset val="186"/>
      <scheme val="minor"/>
    </font>
    <font>
      <b/>
      <i/>
      <sz val="12"/>
      <color theme="1"/>
      <name val="Calibri"/>
      <family val="2"/>
      <charset val="186"/>
      <scheme val="minor"/>
    </font>
    <font>
      <i/>
      <sz val="12"/>
      <color theme="1"/>
      <name val="Calibri"/>
      <family val="2"/>
      <charset val="186"/>
      <scheme val="minor"/>
    </font>
    <font>
      <b/>
      <u/>
      <sz val="16"/>
      <name val="Times New Roman"/>
      <family val="1"/>
      <charset val="186"/>
    </font>
    <font>
      <sz val="11"/>
      <color theme="1"/>
      <name val="Times New Roman"/>
      <family val="1"/>
      <charset val="186"/>
    </font>
    <font>
      <b/>
      <sz val="14"/>
      <name val="Times New Roman"/>
      <family val="1"/>
      <charset val="186"/>
    </font>
    <font>
      <b/>
      <i/>
      <u/>
      <sz val="20"/>
      <name val="Times New Roman"/>
      <family val="1"/>
      <charset val="186"/>
    </font>
    <font>
      <sz val="12"/>
      <name val="Times New Roman"/>
      <family val="1"/>
      <charset val="186"/>
    </font>
    <font>
      <b/>
      <sz val="12"/>
      <name val="Times New Roman"/>
      <family val="1"/>
      <charset val="186"/>
    </font>
    <font>
      <b/>
      <sz val="9"/>
      <name val="Times New Roman"/>
      <family val="1"/>
      <charset val="186"/>
    </font>
    <font>
      <b/>
      <sz val="12"/>
      <color indexed="8"/>
      <name val="Times New Roman"/>
      <family val="1"/>
      <charset val="186"/>
    </font>
    <font>
      <b/>
      <sz val="11"/>
      <color indexed="8"/>
      <name val="Times New Roman"/>
      <family val="1"/>
      <charset val="186"/>
    </font>
    <font>
      <sz val="10"/>
      <color indexed="8"/>
      <name val="Times New Roman"/>
      <family val="1"/>
      <charset val="186"/>
    </font>
    <font>
      <sz val="10"/>
      <color rgb="FF0000FF"/>
      <name val="Times New Roman"/>
      <family val="1"/>
      <charset val="186"/>
    </font>
    <font>
      <sz val="8"/>
      <color indexed="8"/>
      <name val="Times New Roman"/>
      <family val="1"/>
      <charset val="186"/>
    </font>
    <font>
      <b/>
      <sz val="8"/>
      <color indexed="8"/>
      <name val="Times New Roman"/>
      <family val="1"/>
      <charset val="186"/>
    </font>
    <font>
      <b/>
      <sz val="8"/>
      <name val="Times New Roman"/>
      <family val="1"/>
      <charset val="186"/>
    </font>
    <font>
      <b/>
      <i/>
      <sz val="14"/>
      <color indexed="8"/>
      <name val="Times New Roman"/>
      <family val="1"/>
      <charset val="186"/>
    </font>
    <font>
      <b/>
      <i/>
      <sz val="11"/>
      <color indexed="8"/>
      <name val="Times New Roman"/>
      <family val="1"/>
      <charset val="186"/>
    </font>
    <font>
      <i/>
      <sz val="11"/>
      <color indexed="8"/>
      <name val="Times New Roman"/>
      <family val="1"/>
      <charset val="186"/>
    </font>
    <font>
      <sz val="10"/>
      <name val="Times New Roman"/>
      <family val="1"/>
      <charset val="186"/>
    </font>
    <font>
      <sz val="10"/>
      <color rgb="FF000000"/>
      <name val="Times New Roman"/>
      <family val="1"/>
      <charset val="186"/>
    </font>
    <font>
      <b/>
      <sz val="10"/>
      <name val="Times New Roman"/>
      <family val="1"/>
      <charset val="186"/>
    </font>
    <font>
      <sz val="10"/>
      <color theme="1"/>
      <name val="Times New Roman"/>
      <family val="1"/>
      <charset val="186"/>
    </font>
    <font>
      <sz val="10.5"/>
      <name val="Times New Roman"/>
      <family val="1"/>
      <charset val="186"/>
    </font>
    <font>
      <b/>
      <sz val="10.5"/>
      <name val="Times New Roman"/>
      <family val="1"/>
      <charset val="186"/>
    </font>
    <font>
      <sz val="10.5"/>
      <color theme="1"/>
      <name val="Times New Roman"/>
      <family val="1"/>
      <charset val="186"/>
    </font>
    <font>
      <sz val="12"/>
      <color rgb="FF0000FF"/>
      <name val="Times New Roman"/>
      <family val="1"/>
      <charset val="186"/>
    </font>
    <font>
      <b/>
      <i/>
      <sz val="12"/>
      <name val="Times New Roman"/>
      <family val="1"/>
      <charset val="186"/>
    </font>
    <font>
      <b/>
      <i/>
      <sz val="11"/>
      <name val="Times New Roman"/>
      <family val="1"/>
      <charset val="186"/>
    </font>
    <font>
      <b/>
      <sz val="9"/>
      <color indexed="8"/>
      <name val="Times New Roman"/>
      <family val="1"/>
      <charset val="186"/>
    </font>
    <font>
      <sz val="9"/>
      <color indexed="8"/>
      <name val="Times New Roman"/>
      <family val="1"/>
      <charset val="186"/>
    </font>
    <font>
      <sz val="9"/>
      <name val="Times New Roman"/>
      <family val="1"/>
      <charset val="186"/>
    </font>
    <font>
      <sz val="9"/>
      <color theme="1"/>
      <name val="Times New Roman"/>
      <family val="1"/>
      <charset val="186"/>
    </font>
    <font>
      <b/>
      <sz val="10"/>
      <color indexed="8"/>
      <name val="Times New Roman"/>
      <family val="1"/>
      <charset val="186"/>
    </font>
    <font>
      <sz val="8"/>
      <name val="Times New Roman"/>
      <family val="1"/>
      <charset val="186"/>
    </font>
    <font>
      <sz val="8"/>
      <color theme="1"/>
      <name val="Times New Roman"/>
      <family val="1"/>
      <charset val="186"/>
    </font>
    <font>
      <b/>
      <i/>
      <sz val="10"/>
      <color rgb="FF0000FF"/>
      <name val="Times New Roman"/>
      <family val="1"/>
      <charset val="186"/>
    </font>
    <font>
      <b/>
      <i/>
      <sz val="10.5"/>
      <color rgb="FF0000FF"/>
      <name val="Times New Roman"/>
      <family val="1"/>
      <charset val="186"/>
    </font>
    <font>
      <b/>
      <sz val="10.5"/>
      <color indexed="8"/>
      <name val="Times New Roman"/>
      <family val="1"/>
      <charset val="186"/>
    </font>
    <font>
      <b/>
      <i/>
      <sz val="10.5"/>
      <color indexed="8"/>
      <name val="Times New Roman"/>
      <family val="1"/>
      <charset val="186"/>
    </font>
    <font>
      <i/>
      <sz val="10.5"/>
      <color indexed="8"/>
      <name val="Times New Roman"/>
      <family val="1"/>
      <charset val="186"/>
    </font>
    <font>
      <b/>
      <i/>
      <sz val="10.5"/>
      <color theme="1"/>
      <name val="Times New Roman"/>
      <family val="1"/>
      <charset val="186"/>
    </font>
    <font>
      <sz val="10.5"/>
      <color indexed="8"/>
      <name val="Times New Roman"/>
      <family val="1"/>
      <charset val="186"/>
    </font>
    <font>
      <b/>
      <sz val="17"/>
      <color rgb="FF414142"/>
      <name val="Arial"/>
      <family val="2"/>
      <charset val="186"/>
    </font>
  </fonts>
  <fills count="15">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5"/>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tint="-0.24994659260841701"/>
        <bgColor indexed="26"/>
      </patternFill>
    </fill>
    <fill>
      <patternFill patternType="solid">
        <fgColor theme="0" tint="-0.24994659260841701"/>
        <bgColor indexed="64"/>
      </patternFill>
    </fill>
    <fill>
      <patternFill patternType="solid">
        <fgColor rgb="FFC0C0C0"/>
        <bgColor indexed="64"/>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249977111117893"/>
        <bgColor indexed="64"/>
      </patternFill>
    </fill>
    <fill>
      <patternFill patternType="solid">
        <fgColor theme="0" tint="-0.249977111117893"/>
        <bgColor indexed="31"/>
      </patternFill>
    </fill>
  </fills>
  <borders count="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top style="medium">
        <color indexed="64"/>
      </top>
      <bottom style="thin">
        <color indexed="8"/>
      </bottom>
      <diagonal/>
    </border>
    <border>
      <left style="medium">
        <color indexed="8"/>
      </left>
      <right style="medium">
        <color indexed="8"/>
      </right>
      <top style="medium">
        <color indexed="64"/>
      </top>
      <bottom style="thin">
        <color indexed="64"/>
      </bottom>
      <diagonal/>
    </border>
    <border>
      <left style="medium">
        <color indexed="8"/>
      </left>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
      <left style="medium">
        <color indexed="64"/>
      </left>
      <right style="thin">
        <color indexed="8"/>
      </right>
      <top/>
      <bottom style="thin">
        <color indexed="8"/>
      </bottom>
      <diagonal/>
    </border>
    <border>
      <left/>
      <right/>
      <top/>
      <bottom style="thin">
        <color indexed="8"/>
      </bottom>
      <diagonal/>
    </border>
    <border>
      <left style="thin">
        <color indexed="8"/>
      </left>
      <right/>
      <top/>
      <bottom/>
      <diagonal/>
    </border>
    <border>
      <left style="medium">
        <color indexed="64"/>
      </left>
      <right style="medium">
        <color indexed="64"/>
      </right>
      <top/>
      <bottom/>
      <diagonal/>
    </border>
    <border>
      <left style="medium">
        <color indexed="64"/>
      </left>
      <right style="thin">
        <color indexed="8"/>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style="thin">
        <color indexed="8"/>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8"/>
      </right>
      <top/>
      <bottom style="medium">
        <color indexed="64"/>
      </bottom>
      <diagonal/>
    </border>
    <border>
      <left/>
      <right/>
      <top style="medium">
        <color indexed="64"/>
      </top>
      <bottom style="thin">
        <color indexed="64"/>
      </bottom>
      <diagonal/>
    </border>
    <border>
      <left style="medium">
        <color indexed="64"/>
      </left>
      <right style="thin">
        <color indexed="8"/>
      </right>
      <top style="medium">
        <color indexed="64"/>
      </top>
      <bottom style="thin">
        <color indexed="64"/>
      </bottom>
      <diagonal/>
    </border>
    <border>
      <left style="medium">
        <color indexed="64"/>
      </left>
      <right style="thin">
        <color indexed="8"/>
      </right>
      <top style="thin">
        <color indexed="8"/>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8"/>
      </left>
      <right style="medium">
        <color indexed="64"/>
      </right>
      <top/>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style="medium">
        <color indexed="64"/>
      </left>
      <right style="medium">
        <color indexed="64"/>
      </right>
      <top style="medium">
        <color indexed="8"/>
      </top>
      <bottom style="medium">
        <color indexed="64"/>
      </bottom>
      <diagonal/>
    </border>
    <border>
      <left/>
      <right style="thin">
        <color indexed="8"/>
      </right>
      <top style="thin">
        <color indexed="64"/>
      </top>
      <bottom style="medium">
        <color indexed="64"/>
      </bottom>
      <diagonal/>
    </border>
    <border>
      <left style="thin">
        <color indexed="8"/>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8"/>
      </right>
      <top style="medium">
        <color indexed="8"/>
      </top>
      <bottom style="medium">
        <color indexed="64"/>
      </bottom>
      <diagonal/>
    </border>
    <border>
      <left style="thin">
        <color indexed="8"/>
      </left>
      <right/>
      <top style="medium">
        <color indexed="8"/>
      </top>
      <bottom style="medium">
        <color indexed="64"/>
      </bottom>
      <diagonal/>
    </border>
    <border>
      <left style="thin">
        <color indexed="64"/>
      </left>
      <right style="thin">
        <color indexed="64"/>
      </right>
      <top style="medium">
        <color indexed="8"/>
      </top>
      <bottom style="medium">
        <color indexed="64"/>
      </bottom>
      <diagonal/>
    </border>
    <border>
      <left/>
      <right style="thin">
        <color indexed="8"/>
      </right>
      <top style="medium">
        <color indexed="8"/>
      </top>
      <bottom style="medium">
        <color indexed="64"/>
      </bottom>
      <diagonal/>
    </border>
    <border>
      <left style="thin">
        <color indexed="64"/>
      </left>
      <right/>
      <top style="medium">
        <color indexed="8"/>
      </top>
      <bottom style="medium">
        <color indexed="64"/>
      </bottom>
      <diagonal/>
    </border>
  </borders>
  <cellStyleXfs count="3">
    <xf numFmtId="0" fontId="0" fillId="0" borderId="0"/>
    <xf numFmtId="0" fontId="2" fillId="0" borderId="0"/>
    <xf numFmtId="0" fontId="11" fillId="0" borderId="0"/>
  </cellStyleXfs>
  <cellXfs count="267">
    <xf numFmtId="0" fontId="0" fillId="0" borderId="0" xfId="0"/>
    <xf numFmtId="0" fontId="3" fillId="0" borderId="0" xfId="1" applyFont="1"/>
    <xf numFmtId="0" fontId="3" fillId="0" borderId="0" xfId="1" applyFont="1" applyAlignment="1">
      <alignment vertical="center"/>
    </xf>
    <xf numFmtId="0" fontId="7" fillId="0" borderId="0" xfId="1" applyFont="1"/>
    <xf numFmtId="0" fontId="10" fillId="0" borderId="0" xfId="1" applyFont="1"/>
    <xf numFmtId="0" fontId="3" fillId="2" borderId="1" xfId="1" applyFont="1" applyFill="1" applyBorder="1" applyAlignment="1">
      <alignment horizontal="center"/>
    </xf>
    <xf numFmtId="0" fontId="17" fillId="0" borderId="0" xfId="0" applyFont="1" applyBorder="1" applyAlignment="1"/>
    <xf numFmtId="0" fontId="3" fillId="2" borderId="3" xfId="1" applyFont="1" applyFill="1" applyBorder="1" applyAlignment="1">
      <alignment horizontal="center"/>
    </xf>
    <xf numFmtId="0" fontId="3" fillId="0" borderId="0" xfId="0" applyFont="1" applyBorder="1" applyAlignment="1">
      <alignment vertical="center"/>
    </xf>
    <xf numFmtId="0" fontId="14" fillId="0" borderId="0" xfId="0" applyFont="1" applyBorder="1" applyAlignment="1">
      <alignment vertical="center"/>
    </xf>
    <xf numFmtId="164" fontId="3" fillId="0" borderId="4" xfId="1" applyNumberFormat="1" applyFont="1" applyFill="1" applyBorder="1" applyAlignment="1">
      <alignment horizontal="right" vertical="top"/>
    </xf>
    <xf numFmtId="164" fontId="3" fillId="0" borderId="5" xfId="1" applyNumberFormat="1" applyFont="1" applyFill="1" applyBorder="1" applyAlignment="1">
      <alignment horizontal="right" vertical="top"/>
    </xf>
    <xf numFmtId="164" fontId="3" fillId="0" borderId="1" xfId="1" applyNumberFormat="1" applyFont="1" applyFill="1" applyBorder="1" applyAlignment="1">
      <alignment horizontal="right" vertical="top"/>
    </xf>
    <xf numFmtId="164" fontId="3" fillId="0" borderId="3" xfId="1" applyNumberFormat="1" applyFont="1" applyFill="1" applyBorder="1" applyAlignment="1">
      <alignment horizontal="right" vertical="top"/>
    </xf>
    <xf numFmtId="164" fontId="3" fillId="0" borderId="6" xfId="1" applyNumberFormat="1" applyFont="1" applyFill="1" applyBorder="1" applyAlignment="1">
      <alignment horizontal="right" vertical="top"/>
    </xf>
    <xf numFmtId="164" fontId="3" fillId="0" borderId="7" xfId="1" applyNumberFormat="1" applyFont="1" applyFill="1" applyBorder="1" applyAlignment="1">
      <alignment horizontal="right" vertical="top"/>
    </xf>
    <xf numFmtId="0" fontId="0" fillId="0" borderId="0" xfId="0" applyBorder="1"/>
    <xf numFmtId="0" fontId="19" fillId="0" borderId="0" xfId="0" applyFont="1" applyBorder="1" applyAlignment="1">
      <alignment horizontal="center"/>
    </xf>
    <xf numFmtId="165" fontId="3" fillId="2" borderId="2" xfId="1" applyNumberFormat="1" applyFont="1" applyFill="1" applyBorder="1" applyAlignment="1">
      <alignment horizontal="center" vertical="top"/>
    </xf>
    <xf numFmtId="164" fontId="0" fillId="0" borderId="0" xfId="0" applyNumberFormat="1" applyBorder="1"/>
    <xf numFmtId="0" fontId="0" fillId="0" borderId="0" xfId="0" applyAlignment="1">
      <alignment horizontal="center"/>
    </xf>
    <xf numFmtId="0" fontId="8" fillId="0" borderId="0" xfId="1" applyFont="1" applyAlignment="1">
      <alignment horizontal="center" wrapText="1"/>
    </xf>
    <xf numFmtId="0" fontId="25" fillId="5" borderId="8" xfId="0" applyFont="1" applyFill="1" applyBorder="1" applyAlignment="1">
      <alignment horizontal="center" vertical="center"/>
    </xf>
    <xf numFmtId="164" fontId="8" fillId="0" borderId="9" xfId="1" applyNumberFormat="1" applyFont="1" applyFill="1" applyBorder="1" applyAlignment="1">
      <alignment horizontal="right" vertical="top"/>
    </xf>
    <xf numFmtId="164" fontId="8" fillId="0" borderId="10" xfId="1" applyNumberFormat="1" applyFont="1" applyFill="1" applyBorder="1" applyAlignment="1">
      <alignment horizontal="right" vertical="top"/>
    </xf>
    <xf numFmtId="0" fontId="10" fillId="2" borderId="1" xfId="1" applyFont="1" applyFill="1" applyBorder="1" applyAlignment="1">
      <alignment horizontal="center" vertical="top"/>
    </xf>
    <xf numFmtId="0" fontId="10" fillId="2" borderId="3" xfId="1" applyFont="1" applyFill="1" applyBorder="1" applyAlignment="1">
      <alignment horizontal="center" vertical="top"/>
    </xf>
    <xf numFmtId="0" fontId="15" fillId="6" borderId="11" xfId="0" applyFont="1" applyFill="1" applyBorder="1" applyAlignment="1">
      <alignment vertical="center"/>
    </xf>
    <xf numFmtId="0" fontId="15" fillId="6" borderId="12" xfId="0" applyFont="1" applyFill="1" applyBorder="1" applyAlignment="1">
      <alignment vertical="center"/>
    </xf>
    <xf numFmtId="0" fontId="0" fillId="0" borderId="0" xfId="0" applyAlignment="1">
      <alignment vertical="center"/>
    </xf>
    <xf numFmtId="2" fontId="0" fillId="0" borderId="0" xfId="0" applyNumberFormat="1"/>
    <xf numFmtId="0" fontId="18" fillId="0" borderId="0" xfId="0" applyFont="1" applyBorder="1" applyAlignment="1">
      <alignment horizontal="center" vertical="center"/>
    </xf>
    <xf numFmtId="0" fontId="18" fillId="0" borderId="0" xfId="0" applyFont="1" applyBorder="1" applyAlignment="1">
      <alignment vertical="center"/>
    </xf>
    <xf numFmtId="0" fontId="21" fillId="0" borderId="0" xfId="0" applyFont="1" applyBorder="1" applyAlignment="1"/>
    <xf numFmtId="0" fontId="26" fillId="0" borderId="0" xfId="0" applyFont="1"/>
    <xf numFmtId="0" fontId="19" fillId="6" borderId="2" xfId="0" applyFont="1" applyFill="1" applyBorder="1" applyAlignment="1">
      <alignment vertical="center"/>
    </xf>
    <xf numFmtId="0" fontId="10" fillId="7" borderId="24" xfId="1" applyFont="1" applyFill="1" applyBorder="1" applyAlignment="1">
      <alignment horizontal="center" vertical="center"/>
    </xf>
    <xf numFmtId="0" fontId="4" fillId="7" borderId="25" xfId="1" applyFont="1" applyFill="1" applyBorder="1" applyAlignment="1">
      <alignment horizontal="center" vertical="center"/>
    </xf>
    <xf numFmtId="3" fontId="10" fillId="7" borderId="25" xfId="1" applyNumberFormat="1" applyFont="1" applyFill="1" applyBorder="1" applyAlignment="1">
      <alignment horizontal="center" vertical="center"/>
    </xf>
    <xf numFmtId="0" fontId="10" fillId="7" borderId="26" xfId="1" applyFont="1" applyFill="1" applyBorder="1" applyAlignment="1">
      <alignment horizontal="center" vertical="center"/>
    </xf>
    <xf numFmtId="0" fontId="4" fillId="7" borderId="26" xfId="1" applyFont="1" applyFill="1" applyBorder="1" applyAlignment="1">
      <alignment horizontal="center" vertical="center"/>
    </xf>
    <xf numFmtId="164" fontId="3" fillId="8" borderId="25" xfId="1" applyNumberFormat="1" applyFont="1" applyFill="1" applyBorder="1" applyAlignment="1">
      <alignment horizontal="right" vertical="center"/>
    </xf>
    <xf numFmtId="164" fontId="8" fillId="8" borderId="25" xfId="1" applyNumberFormat="1" applyFont="1" applyFill="1" applyBorder="1" applyAlignment="1">
      <alignment horizontal="right" vertical="center"/>
    </xf>
    <xf numFmtId="164" fontId="8" fillId="8" borderId="24" xfId="1" applyNumberFormat="1" applyFont="1" applyFill="1" applyBorder="1" applyAlignment="1">
      <alignment horizontal="right" vertical="center"/>
    </xf>
    <xf numFmtId="2" fontId="21" fillId="6" borderId="27" xfId="0" applyNumberFormat="1" applyFont="1" applyFill="1" applyBorder="1" applyAlignment="1">
      <alignment horizontal="center" vertical="center"/>
    </xf>
    <xf numFmtId="164" fontId="3" fillId="8" borderId="28" xfId="1" applyNumberFormat="1" applyFont="1" applyFill="1" applyBorder="1" applyAlignment="1">
      <alignment horizontal="right" vertical="center"/>
    </xf>
    <xf numFmtId="164" fontId="3" fillId="8" borderId="29" xfId="1" applyNumberFormat="1" applyFont="1" applyFill="1" applyBorder="1" applyAlignment="1">
      <alignment horizontal="right" vertical="center"/>
    </xf>
    <xf numFmtId="2" fontId="8" fillId="0" borderId="32" xfId="1" applyNumberFormat="1" applyFont="1" applyBorder="1" applyAlignment="1">
      <alignment horizontal="center" vertical="top"/>
    </xf>
    <xf numFmtId="2" fontId="8" fillId="0" borderId="33" xfId="1" applyNumberFormat="1" applyFont="1" applyBorder="1" applyAlignment="1">
      <alignment horizontal="center" vertical="top"/>
    </xf>
    <xf numFmtId="2" fontId="8" fillId="8" borderId="34" xfId="1" applyNumberFormat="1" applyFont="1" applyFill="1" applyBorder="1" applyAlignment="1">
      <alignment horizontal="center" vertical="center"/>
    </xf>
    <xf numFmtId="0" fontId="25" fillId="5" borderId="36" xfId="0" applyFont="1" applyFill="1" applyBorder="1" applyAlignment="1">
      <alignment horizontal="center" vertical="center"/>
    </xf>
    <xf numFmtId="0" fontId="10" fillId="7" borderId="11" xfId="1" applyFont="1" applyFill="1" applyBorder="1" applyAlignment="1">
      <alignment horizontal="center" vertical="center"/>
    </xf>
    <xf numFmtId="0" fontId="3" fillId="2" borderId="38" xfId="1" applyFont="1" applyFill="1" applyBorder="1" applyAlignment="1">
      <alignment horizontal="left"/>
    </xf>
    <xf numFmtId="0" fontId="3" fillId="2" borderId="39" xfId="1" applyFont="1" applyFill="1" applyBorder="1" applyAlignment="1">
      <alignment horizontal="left"/>
    </xf>
    <xf numFmtId="0" fontId="3" fillId="2" borderId="33" xfId="1" applyFont="1" applyFill="1" applyBorder="1" applyAlignment="1">
      <alignment horizontal="left"/>
    </xf>
    <xf numFmtId="0" fontId="4" fillId="7" borderId="34" xfId="1" applyFont="1" applyFill="1" applyBorder="1" applyAlignment="1">
      <alignment horizontal="center" vertical="center"/>
    </xf>
    <xf numFmtId="0" fontId="29" fillId="0" borderId="0" xfId="0" applyFont="1"/>
    <xf numFmtId="0" fontId="30" fillId="0" borderId="0" xfId="1" applyFont="1"/>
    <xf numFmtId="0" fontId="32" fillId="0" borderId="0" xfId="1" applyFont="1"/>
    <xf numFmtId="0" fontId="33" fillId="0" borderId="0" xfId="1" applyFont="1" applyAlignment="1">
      <alignment horizontal="center" wrapText="1"/>
    </xf>
    <xf numFmtId="0" fontId="32" fillId="0" borderId="0" xfId="1" applyFont="1" applyAlignment="1">
      <alignment vertical="center"/>
    </xf>
    <xf numFmtId="0" fontId="29" fillId="0" borderId="0" xfId="0" applyFont="1" applyAlignment="1">
      <alignment vertical="center"/>
    </xf>
    <xf numFmtId="0" fontId="29" fillId="0" borderId="0" xfId="0" applyFont="1" applyAlignment="1">
      <alignment horizontal="center"/>
    </xf>
    <xf numFmtId="0" fontId="42" fillId="0" borderId="0" xfId="0" applyFont="1" applyBorder="1" applyAlignment="1"/>
    <xf numFmtId="0" fontId="29" fillId="0" borderId="0" xfId="0" applyFont="1" applyBorder="1"/>
    <xf numFmtId="164" fontId="29" fillId="0" borderId="0" xfId="0" applyNumberFormat="1" applyFont="1" applyBorder="1"/>
    <xf numFmtId="0" fontId="43" fillId="0" borderId="0" xfId="0" applyFont="1" applyBorder="1" applyAlignment="1">
      <alignment horizontal="center"/>
    </xf>
    <xf numFmtId="0" fontId="44" fillId="0" borderId="0" xfId="0" applyFont="1" applyBorder="1" applyAlignment="1">
      <alignment vertical="center"/>
    </xf>
    <xf numFmtId="2" fontId="29" fillId="0" borderId="0" xfId="0" applyNumberFormat="1" applyFont="1"/>
    <xf numFmtId="0" fontId="46" fillId="5" borderId="36" xfId="0" applyFont="1" applyFill="1" applyBorder="1" applyAlignment="1">
      <alignment horizontal="center" vertical="center"/>
    </xf>
    <xf numFmtId="0" fontId="46" fillId="5" borderId="8" xfId="0" applyFont="1" applyFill="1" applyBorder="1" applyAlignment="1">
      <alignment horizontal="center" vertical="center"/>
    </xf>
    <xf numFmtId="0" fontId="45" fillId="0" borderId="0" xfId="1" applyFont="1" applyAlignment="1">
      <alignment vertical="center"/>
    </xf>
    <xf numFmtId="0" fontId="48" fillId="0" borderId="0" xfId="0" applyFont="1" applyAlignment="1">
      <alignment vertical="center"/>
    </xf>
    <xf numFmtId="0" fontId="57" fillId="0" borderId="0" xfId="1" applyFont="1" applyAlignment="1">
      <alignment vertical="center"/>
    </xf>
    <xf numFmtId="0" fontId="58" fillId="0" borderId="0" xfId="0" applyFont="1" applyAlignment="1">
      <alignment horizontal="center"/>
    </xf>
    <xf numFmtId="0" fontId="60" fillId="0" borderId="0" xfId="1" applyFont="1" applyAlignment="1">
      <alignment vertical="center"/>
    </xf>
    <xf numFmtId="0" fontId="61" fillId="0" borderId="0" xfId="0" applyFont="1" applyAlignment="1">
      <alignment horizontal="center"/>
    </xf>
    <xf numFmtId="0" fontId="29" fillId="0" borderId="0" xfId="0" applyFont="1" applyBorder="1" applyAlignment="1">
      <alignment vertical="center"/>
    </xf>
    <xf numFmtId="0" fontId="42" fillId="0" borderId="0" xfId="0" applyFont="1" applyBorder="1" applyAlignment="1">
      <alignment vertical="center"/>
    </xf>
    <xf numFmtId="0" fontId="49" fillId="0" borderId="0" xfId="1" applyFont="1" applyAlignment="1">
      <alignment vertical="center"/>
    </xf>
    <xf numFmtId="0" fontId="51" fillId="0" borderId="0" xfId="0" applyFont="1" applyAlignment="1">
      <alignment vertical="center"/>
    </xf>
    <xf numFmtId="0" fontId="29" fillId="0" borderId="0" xfId="0" applyFont="1" applyAlignment="1">
      <alignment horizontal="center" vertical="center"/>
    </xf>
    <xf numFmtId="0" fontId="66" fillId="0" borderId="0" xfId="0" applyFont="1" applyBorder="1" applyAlignment="1">
      <alignment horizontal="center" vertical="center"/>
    </xf>
    <xf numFmtId="0" fontId="66" fillId="0" borderId="0" xfId="0" applyFont="1" applyBorder="1" applyAlignment="1">
      <alignment vertical="center"/>
    </xf>
    <xf numFmtId="0" fontId="67" fillId="0" borderId="0" xfId="0" applyFont="1" applyAlignment="1">
      <alignment vertical="center"/>
    </xf>
    <xf numFmtId="0" fontId="65" fillId="0" borderId="0" xfId="0" applyFont="1" applyBorder="1" applyAlignment="1">
      <alignment vertical="center"/>
    </xf>
    <xf numFmtId="0" fontId="51" fillId="0" borderId="0" xfId="0" applyFont="1" applyAlignment="1">
      <alignment horizontal="left" vertical="center"/>
    </xf>
    <xf numFmtId="0" fontId="45" fillId="2" borderId="40" xfId="1" applyFont="1" applyFill="1" applyBorder="1" applyAlignment="1">
      <alignment horizontal="left" vertical="center"/>
    </xf>
    <xf numFmtId="0" fontId="45" fillId="2" borderId="8" xfId="1" applyFont="1" applyFill="1" applyBorder="1" applyAlignment="1">
      <alignment horizontal="center" vertical="center"/>
    </xf>
    <xf numFmtId="1" fontId="45" fillId="2" borderId="47" xfId="1" applyNumberFormat="1" applyFont="1" applyFill="1" applyBorder="1" applyAlignment="1">
      <alignment horizontal="center" vertical="center"/>
    </xf>
    <xf numFmtId="165" fontId="45" fillId="2" borderId="36" xfId="1" applyNumberFormat="1" applyFont="1" applyFill="1" applyBorder="1" applyAlignment="1">
      <alignment horizontal="center" vertical="center"/>
    </xf>
    <xf numFmtId="164" fontId="45" fillId="0" borderId="41" xfId="1" applyNumberFormat="1" applyFont="1" applyFill="1" applyBorder="1" applyAlignment="1">
      <alignment horizontal="right" vertical="center"/>
    </xf>
    <xf numFmtId="164" fontId="45" fillId="0" borderId="42" xfId="1" applyNumberFormat="1" applyFont="1" applyFill="1" applyBorder="1" applyAlignment="1">
      <alignment horizontal="right" vertical="center"/>
    </xf>
    <xf numFmtId="0" fontId="45" fillId="2" borderId="38" xfId="1" applyFont="1" applyFill="1" applyBorder="1" applyAlignment="1">
      <alignment horizontal="left" vertical="center"/>
    </xf>
    <xf numFmtId="0" fontId="45" fillId="2" borderId="1" xfId="1" applyFont="1" applyFill="1" applyBorder="1" applyAlignment="1">
      <alignment horizontal="center" vertical="center"/>
    </xf>
    <xf numFmtId="1" fontId="45" fillId="2" borderId="1" xfId="1" applyNumberFormat="1" applyFont="1" applyFill="1" applyBorder="1" applyAlignment="1">
      <alignment horizontal="center" vertical="center"/>
    </xf>
    <xf numFmtId="165" fontId="45" fillId="2" borderId="2" xfId="1" applyNumberFormat="1" applyFont="1" applyFill="1" applyBorder="1" applyAlignment="1">
      <alignment horizontal="center" vertical="center"/>
    </xf>
    <xf numFmtId="164" fontId="45" fillId="0" borderId="4" xfId="1" applyNumberFormat="1" applyFont="1" applyFill="1" applyBorder="1" applyAlignment="1">
      <alignment horizontal="right" vertical="center"/>
    </xf>
    <xf numFmtId="0" fontId="45" fillId="2" borderId="39" xfId="1" applyFont="1" applyFill="1" applyBorder="1" applyAlignment="1">
      <alignment horizontal="left" vertical="center"/>
    </xf>
    <xf numFmtId="164" fontId="45" fillId="0" borderId="58" xfId="1" applyNumberFormat="1" applyFont="1" applyFill="1" applyBorder="1" applyAlignment="1">
      <alignment horizontal="right" vertical="center"/>
    </xf>
    <xf numFmtId="0" fontId="45" fillId="2" borderId="33" xfId="1" applyFont="1" applyFill="1" applyBorder="1" applyAlignment="1">
      <alignment horizontal="left" vertical="center"/>
    </xf>
    <xf numFmtId="0" fontId="45" fillId="2" borderId="3" xfId="1" applyFont="1" applyFill="1" applyBorder="1" applyAlignment="1">
      <alignment horizontal="center" vertical="center"/>
    </xf>
    <xf numFmtId="1" fontId="45" fillId="2" borderId="8" xfId="1" applyNumberFormat="1" applyFont="1" applyFill="1" applyBorder="1" applyAlignment="1">
      <alignment horizontal="center" vertical="center"/>
    </xf>
    <xf numFmtId="1" fontId="45" fillId="2" borderId="49" xfId="1" applyNumberFormat="1" applyFont="1" applyFill="1" applyBorder="1" applyAlignment="1">
      <alignment horizontal="center" vertical="center"/>
    </xf>
    <xf numFmtId="164" fontId="45" fillId="0" borderId="59" xfId="1" applyNumberFormat="1" applyFont="1" applyFill="1" applyBorder="1" applyAlignment="1">
      <alignment horizontal="right" vertical="center"/>
    </xf>
    <xf numFmtId="0" fontId="52" fillId="0" borderId="0" xfId="0" applyFont="1"/>
    <xf numFmtId="2" fontId="37" fillId="10" borderId="51" xfId="1" applyNumberFormat="1" applyFont="1" applyFill="1" applyBorder="1" applyAlignment="1" applyProtection="1">
      <alignment horizontal="center" vertical="center" wrapText="1"/>
    </xf>
    <xf numFmtId="2" fontId="37" fillId="10" borderId="43" xfId="1" applyNumberFormat="1" applyFont="1" applyFill="1" applyBorder="1" applyAlignment="1" applyProtection="1">
      <alignment horizontal="center" vertical="center" wrapText="1"/>
    </xf>
    <xf numFmtId="2" fontId="37" fillId="10" borderId="45" xfId="1" applyNumberFormat="1" applyFont="1" applyFill="1" applyBorder="1" applyAlignment="1" applyProtection="1">
      <alignment horizontal="center" vertical="center" wrapText="1"/>
    </xf>
    <xf numFmtId="2" fontId="37" fillId="10" borderId="11" xfId="1" applyNumberFormat="1" applyFont="1" applyFill="1" applyBorder="1" applyAlignment="1" applyProtection="1">
      <alignment horizontal="center" vertical="center" wrapText="1"/>
    </xf>
    <xf numFmtId="1" fontId="56" fillId="10" borderId="57" xfId="1" applyNumberFormat="1" applyFont="1" applyFill="1" applyBorder="1" applyAlignment="1" applyProtection="1">
      <alignment horizontal="center" vertical="center" wrapText="1"/>
    </xf>
    <xf numFmtId="1" fontId="56" fillId="10" borderId="56" xfId="1" applyNumberFormat="1" applyFont="1" applyFill="1" applyBorder="1" applyAlignment="1" applyProtection="1">
      <alignment horizontal="center" vertical="center" wrapText="1"/>
    </xf>
    <xf numFmtId="2" fontId="39" fillId="10" borderId="55" xfId="1" applyNumberFormat="1" applyFont="1" applyFill="1" applyBorder="1" applyAlignment="1" applyProtection="1">
      <alignment horizontal="center" vertical="center" wrapText="1"/>
    </xf>
    <xf numFmtId="2" fontId="39" fillId="10" borderId="54" xfId="1" applyNumberFormat="1" applyFont="1" applyFill="1" applyBorder="1" applyAlignment="1" applyProtection="1">
      <alignment horizontal="center" vertical="center" wrapText="1"/>
    </xf>
    <xf numFmtId="2" fontId="56" fillId="10" borderId="57" xfId="1" applyNumberFormat="1" applyFont="1" applyFill="1" applyBorder="1" applyAlignment="1" applyProtection="1">
      <alignment horizontal="center" vertical="center" wrapText="1"/>
    </xf>
    <xf numFmtId="164" fontId="49" fillId="11" borderId="29" xfId="1" applyNumberFormat="1" applyFont="1" applyFill="1" applyBorder="1" applyAlignment="1">
      <alignment horizontal="right" vertical="center"/>
    </xf>
    <xf numFmtId="0" fontId="50" fillId="12" borderId="34" xfId="1" applyFont="1" applyFill="1" applyBorder="1" applyAlignment="1">
      <alignment horizontal="center" vertical="center"/>
    </xf>
    <xf numFmtId="0" fontId="49" fillId="12" borderId="11" xfId="1" applyFont="1" applyFill="1" applyBorder="1" applyAlignment="1">
      <alignment horizontal="center" vertical="center"/>
    </xf>
    <xf numFmtId="0" fontId="49" fillId="12" borderId="24" xfId="1" applyFont="1" applyFill="1" applyBorder="1" applyAlignment="1">
      <alignment horizontal="center" vertical="center"/>
    </xf>
    <xf numFmtId="0" fontId="50" fillId="12" borderId="25" xfId="1" applyFont="1" applyFill="1" applyBorder="1" applyAlignment="1">
      <alignment horizontal="center" vertical="center"/>
    </xf>
    <xf numFmtId="3" fontId="49" fillId="12" borderId="25" xfId="1" applyNumberFormat="1" applyFont="1" applyFill="1" applyBorder="1" applyAlignment="1">
      <alignment horizontal="center" vertical="center"/>
    </xf>
    <xf numFmtId="0" fontId="49" fillId="12" borderId="70" xfId="1" applyFont="1" applyFill="1" applyBorder="1" applyAlignment="1">
      <alignment horizontal="center" vertical="center"/>
    </xf>
    <xf numFmtId="0" fontId="50" fillId="12" borderId="26" xfId="1" applyFont="1" applyFill="1" applyBorder="1" applyAlignment="1">
      <alignment horizontal="center" vertical="center"/>
    </xf>
    <xf numFmtId="164" fontId="49" fillId="11" borderId="28" xfId="1" applyNumberFormat="1" applyFont="1" applyFill="1" applyBorder="1" applyAlignment="1">
      <alignment horizontal="right" vertical="center"/>
    </xf>
    <xf numFmtId="0" fontId="46" fillId="11" borderId="65" xfId="0" applyFont="1" applyFill="1" applyBorder="1" applyAlignment="1">
      <alignment horizontal="center" vertical="center"/>
    </xf>
    <xf numFmtId="2" fontId="59" fillId="14" borderId="44" xfId="1" applyNumberFormat="1" applyFont="1" applyFill="1" applyBorder="1" applyAlignment="1" applyProtection="1">
      <alignment horizontal="center" vertical="center" wrapText="1"/>
    </xf>
    <xf numFmtId="2" fontId="59" fillId="14" borderId="34" xfId="1" applyNumberFormat="1" applyFont="1" applyFill="1" applyBorder="1" applyAlignment="1" applyProtection="1">
      <alignment horizontal="center" vertical="center" wrapText="1"/>
    </xf>
    <xf numFmtId="1" fontId="34" fillId="13" borderId="53" xfId="1" applyNumberFormat="1" applyFont="1" applyFill="1" applyBorder="1" applyAlignment="1">
      <alignment horizontal="center" vertical="center" wrapText="1"/>
    </xf>
    <xf numFmtId="0" fontId="41" fillId="13" borderId="46" xfId="1" applyFont="1" applyFill="1" applyBorder="1" applyAlignment="1">
      <alignment horizontal="center" vertical="center" wrapText="1"/>
    </xf>
    <xf numFmtId="2" fontId="47" fillId="13" borderId="31" xfId="1" applyNumberFormat="1" applyFont="1" applyFill="1" applyBorder="1" applyAlignment="1">
      <alignment horizontal="center" vertical="center"/>
    </xf>
    <xf numFmtId="2" fontId="50" fillId="13" borderId="34" xfId="1" applyNumberFormat="1" applyFont="1" applyFill="1" applyBorder="1" applyAlignment="1">
      <alignment horizontal="center" vertical="center"/>
    </xf>
    <xf numFmtId="0" fontId="34" fillId="13" borderId="53" xfId="1" applyFont="1" applyFill="1" applyBorder="1" applyAlignment="1">
      <alignment horizontal="center" vertical="center" wrapText="1"/>
    </xf>
    <xf numFmtId="2" fontId="47" fillId="13" borderId="32" xfId="1" applyNumberFormat="1" applyFont="1" applyFill="1" applyBorder="1" applyAlignment="1">
      <alignment horizontal="center" vertical="center"/>
    </xf>
    <xf numFmtId="2" fontId="47" fillId="13" borderId="33" xfId="1" applyNumberFormat="1" applyFont="1" applyFill="1" applyBorder="1" applyAlignment="1">
      <alignment horizontal="center" vertical="center"/>
    </xf>
    <xf numFmtId="2" fontId="59" fillId="10" borderId="11" xfId="1" applyNumberFormat="1" applyFont="1" applyFill="1" applyBorder="1" applyAlignment="1" applyProtection="1">
      <alignment horizontal="center" vertical="center" wrapText="1"/>
    </xf>
    <xf numFmtId="2" fontId="55" fillId="10" borderId="56" xfId="1" applyNumberFormat="1" applyFont="1" applyFill="1" applyBorder="1" applyAlignment="1" applyProtection="1">
      <alignment horizontal="center" vertical="center" wrapText="1"/>
    </xf>
    <xf numFmtId="2" fontId="40" fillId="10" borderId="54" xfId="1" applyNumberFormat="1" applyFont="1" applyFill="1" applyBorder="1" applyAlignment="1" applyProtection="1">
      <alignment horizontal="center" vertical="center" wrapText="1"/>
    </xf>
    <xf numFmtId="164" fontId="47" fillId="0" borderId="42" xfId="1" applyNumberFormat="1" applyFont="1" applyFill="1" applyBorder="1" applyAlignment="1">
      <alignment horizontal="right" vertical="center"/>
    </xf>
    <xf numFmtId="164" fontId="47" fillId="0" borderId="5" xfId="1" applyNumberFormat="1" applyFont="1" applyFill="1" applyBorder="1" applyAlignment="1">
      <alignment horizontal="right" vertical="center"/>
    </xf>
    <xf numFmtId="164" fontId="50" fillId="11" borderId="11" xfId="1" applyNumberFormat="1" applyFont="1" applyFill="1" applyBorder="1" applyAlignment="1">
      <alignment horizontal="right" vertical="center"/>
    </xf>
    <xf numFmtId="2" fontId="37" fillId="10" borderId="73" xfId="1" applyNumberFormat="1" applyFont="1" applyFill="1" applyBorder="1" applyAlignment="1" applyProtection="1">
      <alignment horizontal="center" vertical="center" wrapText="1"/>
    </xf>
    <xf numFmtId="2" fontId="37" fillId="10" borderId="12" xfId="1" applyNumberFormat="1" applyFont="1" applyFill="1" applyBorder="1" applyAlignment="1" applyProtection="1">
      <alignment horizontal="center" vertical="center" wrapText="1"/>
    </xf>
    <xf numFmtId="2" fontId="56" fillId="10" borderId="72" xfId="1" applyNumberFormat="1" applyFont="1" applyFill="1" applyBorder="1" applyAlignment="1" applyProtection="1">
      <alignment horizontal="center" vertical="center" wrapText="1"/>
    </xf>
    <xf numFmtId="2" fontId="39" fillId="10" borderId="14" xfId="1" applyNumberFormat="1" applyFont="1" applyFill="1" applyBorder="1" applyAlignment="1" applyProtection="1">
      <alignment horizontal="center" vertical="center" wrapText="1"/>
    </xf>
    <xf numFmtId="164" fontId="45" fillId="0" borderId="74" xfId="1" applyNumberFormat="1" applyFont="1" applyFill="1" applyBorder="1" applyAlignment="1">
      <alignment horizontal="right" vertical="center"/>
    </xf>
    <xf numFmtId="164" fontId="45" fillId="0" borderId="75" xfId="1" applyNumberFormat="1" applyFont="1" applyFill="1" applyBorder="1" applyAlignment="1">
      <alignment horizontal="right" vertical="center"/>
    </xf>
    <xf numFmtId="164" fontId="49" fillId="11" borderId="70" xfId="1" applyNumberFormat="1" applyFont="1" applyFill="1" applyBorder="1" applyAlignment="1">
      <alignment horizontal="right" vertical="center"/>
    </xf>
    <xf numFmtId="2" fontId="37" fillId="10" borderId="52" xfId="1" applyNumberFormat="1" applyFont="1" applyFill="1" applyBorder="1" applyAlignment="1" applyProtection="1">
      <alignment horizontal="center" vertical="center" wrapText="1"/>
    </xf>
    <xf numFmtId="2" fontId="37" fillId="10" borderId="24" xfId="1" applyNumberFormat="1" applyFont="1" applyFill="1" applyBorder="1" applyAlignment="1" applyProtection="1">
      <alignment horizontal="center" vertical="center" wrapText="1"/>
    </xf>
    <xf numFmtId="1" fontId="56" fillId="10" borderId="61" xfId="1" applyNumberFormat="1" applyFont="1" applyFill="1" applyBorder="1" applyAlignment="1" applyProtection="1">
      <alignment horizontal="center" vertical="center" wrapText="1"/>
    </xf>
    <xf numFmtId="2" fontId="39" fillId="10" borderId="60" xfId="1" applyNumberFormat="1" applyFont="1" applyFill="1" applyBorder="1" applyAlignment="1" applyProtection="1">
      <alignment horizontal="center" vertical="center" wrapText="1"/>
    </xf>
    <xf numFmtId="164" fontId="45" fillId="0" borderId="76" xfId="1" applyNumberFormat="1" applyFont="1" applyFill="1" applyBorder="1" applyAlignment="1">
      <alignment horizontal="right" vertical="center"/>
    </xf>
    <xf numFmtId="164" fontId="49" fillId="11" borderId="24" xfId="1" applyNumberFormat="1" applyFont="1" applyFill="1" applyBorder="1" applyAlignment="1">
      <alignment horizontal="right" vertical="center"/>
    </xf>
    <xf numFmtId="2" fontId="59" fillId="10" borderId="30" xfId="1" applyNumberFormat="1" applyFont="1" applyFill="1" applyBorder="1" applyAlignment="1" applyProtection="1">
      <alignment horizontal="center" vertical="center" wrapText="1"/>
    </xf>
    <xf numFmtId="2" fontId="59" fillId="10" borderId="34" xfId="1" applyNumberFormat="1" applyFont="1" applyFill="1" applyBorder="1" applyAlignment="1" applyProtection="1">
      <alignment horizontal="center" vertical="center" wrapText="1"/>
    </xf>
    <xf numFmtId="1" fontId="55" fillId="10" borderId="53" xfId="1" applyNumberFormat="1" applyFont="1" applyFill="1" applyBorder="1" applyAlignment="1" applyProtection="1">
      <alignment horizontal="center" vertical="center" wrapText="1"/>
    </xf>
    <xf numFmtId="2" fontId="40" fillId="10" borderId="46" xfId="1" applyNumberFormat="1" applyFont="1" applyFill="1" applyBorder="1" applyAlignment="1" applyProtection="1">
      <alignment horizontal="center" vertical="center" wrapText="1"/>
    </xf>
    <xf numFmtId="164" fontId="47" fillId="0" borderId="40" xfId="1" applyNumberFormat="1" applyFont="1" applyFill="1" applyBorder="1" applyAlignment="1">
      <alignment horizontal="right" vertical="center"/>
    </xf>
    <xf numFmtId="164" fontId="47" fillId="0" borderId="38" xfId="1" applyNumberFormat="1" applyFont="1" applyFill="1" applyBorder="1" applyAlignment="1">
      <alignment horizontal="right" vertical="center"/>
    </xf>
    <xf numFmtId="164" fontId="50" fillId="11" borderId="34" xfId="1" applyNumberFormat="1" applyFont="1" applyFill="1" applyBorder="1" applyAlignment="1">
      <alignment horizontal="right" vertical="center"/>
    </xf>
    <xf numFmtId="2" fontId="36" fillId="13" borderId="27" xfId="0" applyNumberFormat="1" applyFont="1" applyFill="1" applyBorder="1" applyAlignment="1">
      <alignment horizontal="center" vertical="center"/>
    </xf>
    <xf numFmtId="0" fontId="36" fillId="13" borderId="2" xfId="0" applyFont="1" applyFill="1" applyBorder="1" applyAlignment="1">
      <alignment vertical="center"/>
    </xf>
    <xf numFmtId="0" fontId="36" fillId="13" borderId="1" xfId="0" applyFont="1" applyFill="1" applyBorder="1" applyAlignment="1">
      <alignment vertical="center"/>
    </xf>
    <xf numFmtId="166" fontId="33" fillId="13" borderId="11" xfId="1" applyNumberFormat="1" applyFont="1" applyFill="1" applyBorder="1" applyAlignment="1">
      <alignment vertical="center"/>
    </xf>
    <xf numFmtId="166" fontId="33" fillId="13" borderId="12" xfId="1" applyNumberFormat="1" applyFont="1" applyFill="1" applyBorder="1" applyAlignment="1">
      <alignment vertical="center"/>
    </xf>
    <xf numFmtId="4" fontId="33" fillId="13" borderId="23" xfId="1" applyNumberFormat="1" applyFont="1" applyFill="1" applyBorder="1" applyAlignment="1">
      <alignment horizontal="center" vertical="center"/>
    </xf>
    <xf numFmtId="0" fontId="25" fillId="9" borderId="8" xfId="0" applyFont="1" applyFill="1" applyBorder="1" applyAlignment="1">
      <alignment horizontal="center" vertical="center"/>
    </xf>
    <xf numFmtId="0" fontId="25" fillId="9" borderId="49" xfId="0" applyFont="1" applyFill="1" applyBorder="1" applyAlignment="1">
      <alignment horizontal="center" vertical="center"/>
    </xf>
    <xf numFmtId="0" fontId="3" fillId="2" borderId="40" xfId="1" applyFont="1" applyFill="1" applyBorder="1" applyAlignment="1">
      <alignment horizontal="left" vertical="top"/>
    </xf>
    <xf numFmtId="0" fontId="3" fillId="2" borderId="8" xfId="1" applyFont="1" applyFill="1" applyBorder="1" applyAlignment="1">
      <alignment horizontal="center" vertical="top"/>
    </xf>
    <xf numFmtId="0" fontId="10" fillId="2" borderId="8" xfId="1" applyFont="1" applyFill="1" applyBorder="1" applyAlignment="1">
      <alignment horizontal="center" vertical="top"/>
    </xf>
    <xf numFmtId="165" fontId="3" fillId="2" borderId="36" xfId="1" applyNumberFormat="1" applyFont="1" applyFill="1" applyBorder="1" applyAlignment="1">
      <alignment horizontal="center" vertical="top"/>
    </xf>
    <xf numFmtId="164" fontId="3" fillId="0" borderId="41" xfId="1" applyNumberFormat="1" applyFont="1" applyFill="1" applyBorder="1" applyAlignment="1">
      <alignment horizontal="right" vertical="top"/>
    </xf>
    <xf numFmtId="164" fontId="3" fillId="0" borderId="42" xfId="1" applyNumberFormat="1" applyFont="1" applyFill="1" applyBorder="1" applyAlignment="1">
      <alignment horizontal="right" vertical="top"/>
    </xf>
    <xf numFmtId="164" fontId="3" fillId="0" borderId="8" xfId="1" applyNumberFormat="1" applyFont="1" applyFill="1" applyBorder="1" applyAlignment="1">
      <alignment horizontal="right" vertical="top"/>
    </xf>
    <xf numFmtId="164" fontId="8" fillId="0" borderId="79" xfId="1" applyNumberFormat="1" applyFont="1" applyFill="1" applyBorder="1" applyAlignment="1">
      <alignment horizontal="right" vertical="top"/>
    </xf>
    <xf numFmtId="164" fontId="3" fillId="0" borderId="80" xfId="1" applyNumberFormat="1" applyFont="1" applyFill="1" applyBorder="1" applyAlignment="1">
      <alignment horizontal="right" vertical="top"/>
    </xf>
    <xf numFmtId="164" fontId="8" fillId="0" borderId="81" xfId="1" applyNumberFormat="1" applyFont="1" applyFill="1" applyBorder="1" applyAlignment="1">
      <alignment horizontal="right" vertical="top"/>
    </xf>
    <xf numFmtId="2" fontId="8" fillId="0" borderId="31" xfId="1" applyNumberFormat="1" applyFont="1" applyBorder="1" applyAlignment="1">
      <alignment horizontal="center" vertical="top"/>
    </xf>
    <xf numFmtId="0" fontId="6" fillId="3" borderId="83" xfId="1" applyFont="1" applyFill="1" applyBorder="1" applyAlignment="1" applyProtection="1">
      <alignment horizontal="center" vertical="center" wrapText="1"/>
    </xf>
    <xf numFmtId="0" fontId="6" fillId="3" borderId="84" xfId="1" applyFont="1" applyFill="1" applyBorder="1" applyAlignment="1" applyProtection="1">
      <alignment horizontal="center" vertical="center" wrapText="1"/>
    </xf>
    <xf numFmtId="0" fontId="6" fillId="3" borderId="78" xfId="1" applyFont="1" applyFill="1" applyBorder="1" applyAlignment="1" applyProtection="1">
      <alignment horizontal="center" vertical="center" wrapText="1"/>
    </xf>
    <xf numFmtId="0" fontId="6" fillId="3" borderId="85" xfId="1" applyFont="1" applyFill="1" applyBorder="1" applyAlignment="1" applyProtection="1">
      <alignment horizontal="center" vertical="center" wrapText="1"/>
    </xf>
    <xf numFmtId="0" fontId="21" fillId="0" borderId="0" xfId="0" applyFont="1" applyAlignment="1">
      <alignment horizontal="right" vertical="center"/>
    </xf>
    <xf numFmtId="0" fontId="27" fillId="0" borderId="0" xfId="0" applyFont="1" applyAlignment="1">
      <alignment horizontal="right" vertical="center"/>
    </xf>
    <xf numFmtId="0" fontId="21" fillId="0" borderId="0" xfId="0" applyFont="1" applyAlignment="1">
      <alignment horizontal="right"/>
    </xf>
    <xf numFmtId="0" fontId="20" fillId="0" borderId="0" xfId="0" applyFont="1" applyAlignment="1">
      <alignment horizontal="right"/>
    </xf>
    <xf numFmtId="0" fontId="20" fillId="0" borderId="0" xfId="0" applyFont="1" applyBorder="1" applyAlignment="1">
      <alignment horizontal="right"/>
    </xf>
    <xf numFmtId="0" fontId="1" fillId="0" borderId="0" xfId="0" applyFont="1" applyAlignment="1">
      <alignment horizontal="right" vertical="center"/>
    </xf>
    <xf numFmtId="0" fontId="16" fillId="0" borderId="0" xfId="0" applyFont="1" applyAlignment="1">
      <alignment horizontal="right" vertical="center"/>
    </xf>
    <xf numFmtId="0" fontId="16" fillId="0" borderId="0" xfId="0" applyFont="1" applyBorder="1" applyAlignment="1">
      <alignment horizontal="right" vertical="center"/>
    </xf>
    <xf numFmtId="0" fontId="0" fillId="0" borderId="0" xfId="0" applyFont="1" applyAlignment="1">
      <alignment horizontal="right" vertical="center"/>
    </xf>
    <xf numFmtId="0" fontId="9" fillId="0" borderId="0" xfId="1" applyFont="1" applyAlignment="1">
      <alignment horizontal="center"/>
    </xf>
    <xf numFmtId="0" fontId="12" fillId="0" borderId="0" xfId="1" applyFont="1" applyAlignment="1">
      <alignment horizontal="center"/>
    </xf>
    <xf numFmtId="0" fontId="5" fillId="3" borderId="37" xfId="1" applyFont="1" applyFill="1" applyBorder="1" applyAlignment="1" applyProtection="1">
      <alignment horizontal="center" vertical="center" wrapText="1"/>
    </xf>
    <xf numFmtId="0" fontId="5" fillId="3" borderId="82" xfId="1" applyFont="1" applyFill="1" applyBorder="1" applyAlignment="1" applyProtection="1">
      <alignment horizontal="center" vertical="center" wrapText="1"/>
    </xf>
    <xf numFmtId="0" fontId="5" fillId="3" borderId="35" xfId="1" applyFont="1" applyFill="1" applyBorder="1" applyAlignment="1" applyProtection="1">
      <alignment horizontal="center" vertical="center"/>
    </xf>
    <xf numFmtId="0" fontId="5" fillId="3" borderId="20" xfId="1" applyFont="1" applyFill="1" applyBorder="1" applyAlignment="1" applyProtection="1">
      <alignment horizontal="center" vertical="center"/>
    </xf>
    <xf numFmtId="0" fontId="5" fillId="3" borderId="21" xfId="1" applyFont="1" applyFill="1" applyBorder="1" applyAlignment="1" applyProtection="1">
      <alignment horizontal="center" vertical="center"/>
    </xf>
    <xf numFmtId="2" fontId="23" fillId="3" borderId="22" xfId="1" applyNumberFormat="1" applyFont="1" applyFill="1" applyBorder="1" applyAlignment="1" applyProtection="1">
      <alignment horizontal="center" vertical="center" wrapText="1"/>
    </xf>
    <xf numFmtId="2" fontId="23" fillId="3" borderId="86" xfId="1" applyNumberFormat="1" applyFont="1" applyFill="1" applyBorder="1" applyAlignment="1" applyProtection="1">
      <alignment horizontal="center" vertical="center" wrapText="1"/>
    </xf>
    <xf numFmtId="0" fontId="8" fillId="0" borderId="0" xfId="1" applyFont="1" applyAlignment="1">
      <alignment horizontal="center" vertical="center" wrapText="1"/>
    </xf>
    <xf numFmtId="0" fontId="13" fillId="0" borderId="23" xfId="1" applyFont="1" applyFill="1" applyBorder="1" applyAlignment="1">
      <alignment horizontal="center" vertical="center"/>
    </xf>
    <xf numFmtId="0" fontId="13" fillId="0" borderId="11" xfId="1" applyFont="1" applyFill="1" applyBorder="1" applyAlignment="1">
      <alignment horizontal="center" vertical="center"/>
    </xf>
    <xf numFmtId="166" fontId="8" fillId="6" borderId="23" xfId="1" applyNumberFormat="1" applyFont="1" applyFill="1" applyBorder="1" applyAlignment="1">
      <alignment horizontal="left" vertical="center"/>
    </xf>
    <xf numFmtId="166" fontId="8" fillId="6" borderId="11" xfId="1" applyNumberFormat="1" applyFont="1" applyFill="1" applyBorder="1" applyAlignment="1">
      <alignment horizontal="left" vertical="center"/>
    </xf>
    <xf numFmtId="0" fontId="8" fillId="4" borderId="13" xfId="1" applyFont="1" applyFill="1" applyBorder="1" applyAlignment="1">
      <alignment horizontal="center" vertical="center"/>
    </xf>
    <xf numFmtId="0" fontId="8" fillId="4" borderId="14" xfId="1" applyFont="1" applyFill="1" applyBorder="1" applyAlignment="1">
      <alignment horizontal="center" vertical="center"/>
    </xf>
    <xf numFmtId="2" fontId="23" fillId="3" borderId="15" xfId="1" applyNumberFormat="1" applyFont="1" applyFill="1" applyBorder="1" applyAlignment="1" applyProtection="1">
      <alignment horizontal="center" vertical="center" wrapText="1"/>
    </xf>
    <xf numFmtId="2" fontId="23" fillId="3" borderId="87" xfId="1" applyNumberFormat="1" applyFont="1" applyFill="1" applyBorder="1" applyAlignment="1" applyProtection="1">
      <alignment horizontal="center" vertical="center" wrapText="1"/>
    </xf>
    <xf numFmtId="2" fontId="23" fillId="3" borderId="16" xfId="1" applyNumberFormat="1" applyFont="1" applyFill="1" applyBorder="1" applyAlignment="1" applyProtection="1">
      <alignment horizontal="center" vertical="center" wrapText="1"/>
    </xf>
    <xf numFmtId="2" fontId="23" fillId="3" borderId="78" xfId="1" applyNumberFormat="1" applyFont="1" applyFill="1" applyBorder="1" applyAlignment="1" applyProtection="1">
      <alignment horizontal="center" vertical="center" wrapText="1"/>
    </xf>
    <xf numFmtId="2" fontId="24" fillId="3" borderId="17" xfId="1" applyNumberFormat="1" applyFont="1" applyFill="1" applyBorder="1" applyAlignment="1" applyProtection="1">
      <alignment horizontal="center" vertical="center" wrapText="1"/>
    </xf>
    <xf numFmtId="2" fontId="24" fillId="3" borderId="88" xfId="1" applyNumberFormat="1" applyFont="1" applyFill="1" applyBorder="1" applyAlignment="1" applyProtection="1">
      <alignment horizontal="center" vertical="center" wrapText="1"/>
    </xf>
    <xf numFmtId="2" fontId="23" fillId="3" borderId="18" xfId="1" applyNumberFormat="1" applyFont="1" applyFill="1" applyBorder="1" applyAlignment="1" applyProtection="1">
      <alignment horizontal="center" vertical="center" wrapText="1"/>
    </xf>
    <xf numFmtId="2" fontId="23" fillId="3" borderId="89" xfId="1" applyNumberFormat="1" applyFont="1" applyFill="1" applyBorder="1" applyAlignment="1" applyProtection="1">
      <alignment horizontal="center" vertical="center" wrapText="1"/>
    </xf>
    <xf numFmtId="2" fontId="24" fillId="3" borderId="19" xfId="1" applyNumberFormat="1" applyFont="1" applyFill="1" applyBorder="1" applyAlignment="1" applyProtection="1">
      <alignment horizontal="center" vertical="center" wrapText="1"/>
    </xf>
    <xf numFmtId="2" fontId="24" fillId="3" borderId="90" xfId="1" applyNumberFormat="1" applyFont="1" applyFill="1" applyBorder="1" applyAlignment="1" applyProtection="1">
      <alignment horizontal="center" vertical="center" wrapText="1"/>
    </xf>
    <xf numFmtId="0" fontId="13" fillId="4" borderId="30" xfId="1" applyFont="1" applyFill="1" applyBorder="1" applyAlignment="1">
      <alignment horizontal="center" vertical="center" wrapText="1"/>
    </xf>
    <xf numFmtId="0" fontId="13" fillId="4" borderId="46" xfId="1" applyFont="1" applyFill="1" applyBorder="1" applyAlignment="1">
      <alignment horizontal="center" vertical="center" wrapText="1"/>
    </xf>
    <xf numFmtId="0" fontId="56" fillId="10" borderId="48" xfId="1" applyFont="1" applyFill="1" applyBorder="1" applyAlignment="1" applyProtection="1">
      <alignment horizontal="center" vertical="center" wrapText="1"/>
    </xf>
    <xf numFmtId="0" fontId="56" fillId="10" borderId="49" xfId="1" applyFont="1" applyFill="1" applyBorder="1" applyAlignment="1" applyProtection="1">
      <alignment horizontal="center" vertical="center" wrapText="1"/>
    </xf>
    <xf numFmtId="0" fontId="37" fillId="10" borderId="66" xfId="1" applyFont="1" applyFill="1" applyBorder="1" applyAlignment="1" applyProtection="1">
      <alignment horizontal="center" vertical="center" wrapText="1"/>
    </xf>
    <xf numFmtId="0" fontId="37" fillId="10" borderId="62" xfId="1" applyFont="1" applyFill="1" applyBorder="1" applyAlignment="1" applyProtection="1">
      <alignment horizontal="center" vertical="center" wrapText="1"/>
    </xf>
    <xf numFmtId="0" fontId="64" fillId="0" borderId="0" xfId="0" applyFont="1" applyAlignment="1">
      <alignment horizontal="left" vertical="center" wrapText="1"/>
    </xf>
    <xf numFmtId="0" fontId="64" fillId="0" borderId="0" xfId="0" applyFont="1" applyBorder="1" applyAlignment="1">
      <alignment horizontal="left" vertical="center" wrapText="1"/>
    </xf>
    <xf numFmtId="0" fontId="68" fillId="0" borderId="0" xfId="0" applyFont="1" applyAlignment="1">
      <alignment horizontal="left" vertical="center"/>
    </xf>
    <xf numFmtId="0" fontId="51" fillId="0" borderId="0" xfId="0" applyFont="1" applyAlignment="1">
      <alignment horizontal="left" vertical="center"/>
    </xf>
    <xf numFmtId="0" fontId="64" fillId="10" borderId="23" xfId="1" applyFont="1" applyFill="1" applyBorder="1" applyAlignment="1" applyProtection="1">
      <alignment horizontal="center" vertical="center"/>
    </xf>
    <xf numFmtId="0" fontId="64" fillId="10" borderId="11" xfId="1" applyFont="1" applyFill="1" applyBorder="1" applyAlignment="1" applyProtection="1">
      <alignment horizontal="center" vertical="center"/>
    </xf>
    <xf numFmtId="0" fontId="64" fillId="10" borderId="12" xfId="1" applyFont="1" applyFill="1" applyBorder="1" applyAlignment="1" applyProtection="1">
      <alignment horizontal="center" vertical="center"/>
    </xf>
    <xf numFmtId="0" fontId="35" fillId="10" borderId="30" xfId="1" applyFont="1" applyFill="1" applyBorder="1" applyAlignment="1" applyProtection="1">
      <alignment horizontal="center" vertical="center" wrapText="1"/>
    </xf>
    <xf numFmtId="0" fontId="35" fillId="10" borderId="44" xfId="1" applyFont="1" applyFill="1" applyBorder="1" applyAlignment="1" applyProtection="1">
      <alignment horizontal="center" vertical="center" wrapText="1"/>
    </xf>
    <xf numFmtId="0" fontId="35" fillId="10" borderId="46" xfId="1" applyFont="1" applyFill="1" applyBorder="1" applyAlignment="1" applyProtection="1">
      <alignment horizontal="center" vertical="center" wrapText="1"/>
    </xf>
    <xf numFmtId="0" fontId="66" fillId="0" borderId="0" xfId="0" applyFont="1" applyAlignment="1">
      <alignment horizontal="right"/>
    </xf>
    <xf numFmtId="0" fontId="66" fillId="0" borderId="0" xfId="0" applyFont="1" applyBorder="1" applyAlignment="1">
      <alignment horizontal="right"/>
    </xf>
    <xf numFmtId="0" fontId="43" fillId="9" borderId="27" xfId="0" applyFont="1" applyFill="1" applyBorder="1" applyAlignment="1">
      <alignment horizontal="left" vertical="center"/>
    </xf>
    <xf numFmtId="0" fontId="43" fillId="9" borderId="77" xfId="0" applyFont="1" applyFill="1" applyBorder="1" applyAlignment="1">
      <alignment horizontal="left" vertical="center"/>
    </xf>
    <xf numFmtId="0" fontId="43" fillId="9" borderId="2" xfId="0" applyFont="1" applyFill="1" applyBorder="1" applyAlignment="1">
      <alignment horizontal="left" vertical="center"/>
    </xf>
    <xf numFmtId="0" fontId="56" fillId="10" borderId="71" xfId="1" applyFont="1" applyFill="1" applyBorder="1" applyAlignment="1" applyProtection="1">
      <alignment horizontal="center" vertical="center" wrapText="1"/>
    </xf>
    <xf numFmtId="0" fontId="56" fillId="10" borderId="64" xfId="1" applyFont="1" applyFill="1" applyBorder="1" applyAlignment="1" applyProtection="1">
      <alignment horizontal="center" vertical="center" wrapText="1"/>
    </xf>
    <xf numFmtId="0" fontId="33" fillId="13" borderId="13" xfId="1" applyFont="1" applyFill="1" applyBorder="1" applyAlignment="1">
      <alignment horizontal="center" vertical="center"/>
    </xf>
    <xf numFmtId="0" fontId="33" fillId="13" borderId="14" xfId="1" applyFont="1" applyFill="1" applyBorder="1" applyAlignment="1">
      <alignment horizontal="center" vertical="center"/>
    </xf>
    <xf numFmtId="0" fontId="37" fillId="10" borderId="67" xfId="1" applyFont="1" applyFill="1" applyBorder="1" applyAlignment="1" applyProtection="1">
      <alignment horizontal="center" vertical="center" wrapText="1"/>
    </xf>
    <xf numFmtId="0" fontId="37" fillId="10" borderId="68" xfId="1" applyFont="1" applyFill="1" applyBorder="1" applyAlignment="1" applyProtection="1">
      <alignment horizontal="center" vertical="center" wrapText="1"/>
    </xf>
    <xf numFmtId="0" fontId="37" fillId="10" borderId="47" xfId="1" applyFont="1" applyFill="1" applyBorder="1" applyAlignment="1" applyProtection="1">
      <alignment horizontal="center" vertical="center" wrapText="1"/>
    </xf>
    <xf numFmtId="0" fontId="56" fillId="10" borderId="66" xfId="1" applyFont="1" applyFill="1" applyBorder="1" applyAlignment="1" applyProtection="1">
      <alignment horizontal="center" vertical="center" wrapText="1"/>
    </xf>
    <xf numFmtId="0" fontId="56" fillId="10" borderId="14" xfId="1" applyFont="1" applyFill="1" applyBorder="1" applyAlignment="1" applyProtection="1">
      <alignment horizontal="center" vertical="center" wrapText="1"/>
    </xf>
    <xf numFmtId="0" fontId="56" fillId="10" borderId="67" xfId="1" applyFont="1" applyFill="1" applyBorder="1" applyAlignment="1" applyProtection="1">
      <alignment horizontal="center" vertical="center" wrapText="1"/>
    </xf>
    <xf numFmtId="0" fontId="56" fillId="10" borderId="63" xfId="1" applyFont="1" applyFill="1" applyBorder="1" applyAlignment="1" applyProtection="1">
      <alignment horizontal="center" vertical="center" wrapText="1"/>
    </xf>
    <xf numFmtId="0" fontId="31" fillId="0" borderId="0" xfId="1" applyFont="1" applyAlignment="1">
      <alignment horizontal="center"/>
    </xf>
    <xf numFmtId="0" fontId="33" fillId="0" borderId="0" xfId="1" applyFont="1" applyAlignment="1">
      <alignment horizontal="center" vertical="center" wrapText="1"/>
    </xf>
    <xf numFmtId="0" fontId="50" fillId="0" borderId="23" xfId="1" applyFont="1" applyFill="1" applyBorder="1" applyAlignment="1">
      <alignment horizontal="center" vertical="center" wrapText="1"/>
    </xf>
    <xf numFmtId="0" fontId="50" fillId="0" borderId="11" xfId="1" applyFont="1" applyFill="1" applyBorder="1" applyAlignment="1">
      <alignment horizontal="center" vertical="center" wrapText="1"/>
    </xf>
    <xf numFmtId="0" fontId="28" fillId="0" borderId="0" xfId="1" applyFont="1" applyAlignment="1">
      <alignment horizontal="center"/>
    </xf>
    <xf numFmtId="0" fontId="50" fillId="11" borderId="23" xfId="1" applyFont="1" applyFill="1" applyBorder="1" applyAlignment="1">
      <alignment horizontal="center" vertical="center" wrapText="1"/>
    </xf>
    <xf numFmtId="0" fontId="50" fillId="11" borderId="12" xfId="1" applyFont="1" applyFill="1" applyBorder="1" applyAlignment="1">
      <alignment horizontal="center" vertical="center" wrapText="1"/>
    </xf>
    <xf numFmtId="2" fontId="59" fillId="10" borderId="66" xfId="1" applyNumberFormat="1" applyFont="1" applyFill="1" applyBorder="1" applyAlignment="1" applyProtection="1">
      <alignment horizontal="center" vertical="center" wrapText="1"/>
    </xf>
    <xf numFmtId="2" fontId="59" fillId="10" borderId="14" xfId="1" applyNumberFormat="1" applyFont="1" applyFill="1" applyBorder="1" applyAlignment="1" applyProtection="1">
      <alignment horizontal="center" vertical="center" wrapText="1"/>
    </xf>
    <xf numFmtId="0" fontId="47" fillId="13" borderId="30" xfId="1" applyFont="1" applyFill="1" applyBorder="1" applyAlignment="1">
      <alignment horizontal="center" vertical="center" wrapText="1"/>
    </xf>
    <xf numFmtId="0" fontId="47" fillId="13" borderId="44" xfId="1" applyFont="1" applyFill="1" applyBorder="1" applyAlignment="1">
      <alignment horizontal="center" vertical="center" wrapText="1"/>
    </xf>
    <xf numFmtId="2" fontId="36" fillId="10" borderId="23" xfId="1" applyNumberFormat="1" applyFont="1" applyFill="1" applyBorder="1" applyAlignment="1" applyProtection="1">
      <alignment horizontal="center" vertical="center" wrapText="1"/>
    </xf>
    <xf numFmtId="2" fontId="36" fillId="10" borderId="11" xfId="1" applyNumberFormat="1" applyFont="1" applyFill="1" applyBorder="1" applyAlignment="1" applyProtection="1">
      <alignment horizontal="center" vertical="center" wrapText="1"/>
    </xf>
    <xf numFmtId="2" fontId="36" fillId="10" borderId="12" xfId="1" applyNumberFormat="1" applyFont="1" applyFill="1" applyBorder="1" applyAlignment="1" applyProtection="1">
      <alignment horizontal="center" vertical="center" wrapText="1"/>
    </xf>
    <xf numFmtId="0" fontId="37" fillId="10" borderId="50" xfId="1" applyFont="1" applyFill="1" applyBorder="1" applyAlignment="1" applyProtection="1">
      <alignment horizontal="center" vertical="center" wrapText="1"/>
    </xf>
    <xf numFmtId="0" fontId="37" fillId="10" borderId="69" xfId="1" applyFont="1" applyFill="1" applyBorder="1" applyAlignment="1" applyProtection="1">
      <alignment horizontal="center" vertical="center" wrapText="1"/>
    </xf>
    <xf numFmtId="0" fontId="69" fillId="0" borderId="0" xfId="0" applyFont="1"/>
  </cellXfs>
  <cellStyles count="3">
    <cellStyle name="Normal" xfId="0" builtinId="0"/>
    <cellStyle name="Normal 2" xfId="1"/>
    <cellStyle name="Normal 3" xfId="2"/>
  </cellStyles>
  <dxfs count="0"/>
  <tableStyles count="0" defaultTableStyle="TableStyleMedium9" defaultPivotStyle="PivotStyleLight16"/>
  <colors>
    <mruColors>
      <color rgb="FFC0C0C0"/>
      <color rgb="FFA6A6A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4"/>
  <sheetViews>
    <sheetView topLeftCell="A7" workbookViewId="0">
      <selection activeCell="L20" sqref="L20"/>
    </sheetView>
  </sheetViews>
  <sheetFormatPr defaultRowHeight="15" x14ac:dyDescent="0.25"/>
  <cols>
    <col min="1" max="1" width="3.5703125" customWidth="1"/>
    <col min="2" max="2" width="18.140625" customWidth="1"/>
    <col min="4" max="4" width="8.7109375" customWidth="1"/>
    <col min="5" max="5" width="8.85546875" customWidth="1"/>
    <col min="6" max="6" width="12" customWidth="1"/>
    <col min="7" max="7" width="9.7109375" customWidth="1"/>
    <col min="8" max="8" width="10.5703125" customWidth="1"/>
    <col min="9" max="9" width="13.7109375" customWidth="1"/>
    <col min="10" max="10" width="11.85546875" customWidth="1"/>
    <col min="11" max="11" width="11.7109375" customWidth="1"/>
    <col min="12" max="12" width="13.42578125" customWidth="1"/>
    <col min="13" max="13" width="13" customWidth="1"/>
    <col min="14" max="14" width="11.28515625" customWidth="1"/>
    <col min="15" max="15" width="13.28515625" customWidth="1"/>
    <col min="16" max="16" width="12.42578125" customWidth="1"/>
  </cols>
  <sheetData>
    <row r="1" spans="2:16" ht="23.25" customHeight="1" x14ac:dyDescent="0.35">
      <c r="B1" s="192" t="s">
        <v>19</v>
      </c>
      <c r="C1" s="192"/>
      <c r="D1" s="192"/>
      <c r="E1" s="192"/>
      <c r="F1" s="192"/>
      <c r="G1" s="192"/>
      <c r="H1" s="192"/>
      <c r="I1" s="192"/>
      <c r="J1" s="192"/>
      <c r="K1" s="192"/>
      <c r="L1" s="192"/>
      <c r="M1" s="192"/>
      <c r="N1" s="192"/>
      <c r="O1" s="192"/>
      <c r="P1" s="192"/>
    </row>
    <row r="2" spans="2:16" ht="12.75" customHeight="1" x14ac:dyDescent="0.3">
      <c r="B2" s="3"/>
      <c r="C2" s="3"/>
      <c r="D2" s="3"/>
      <c r="E2" s="3"/>
      <c r="F2" s="3"/>
      <c r="G2" s="3"/>
      <c r="H2" s="3"/>
      <c r="I2" s="3"/>
      <c r="J2" s="3"/>
      <c r="K2" s="3"/>
      <c r="L2" s="3"/>
      <c r="M2" s="3"/>
      <c r="N2" s="3"/>
      <c r="O2" s="3"/>
      <c r="P2" s="3"/>
    </row>
    <row r="3" spans="2:16" ht="26.25" x14ac:dyDescent="0.4">
      <c r="B3" s="193" t="s">
        <v>61</v>
      </c>
      <c r="C3" s="193"/>
      <c r="D3" s="193"/>
      <c r="E3" s="193"/>
      <c r="F3" s="193"/>
      <c r="G3" s="193"/>
      <c r="H3" s="193"/>
      <c r="I3" s="193"/>
      <c r="J3" s="193"/>
      <c r="K3" s="193"/>
      <c r="L3" s="193"/>
      <c r="M3" s="193"/>
      <c r="N3" s="193"/>
      <c r="O3" s="193"/>
      <c r="P3" s="193"/>
    </row>
    <row r="4" spans="2:16" ht="15.75" x14ac:dyDescent="0.25">
      <c r="B4" s="1"/>
      <c r="C4" s="1"/>
      <c r="D4" s="1"/>
      <c r="E4" s="1"/>
      <c r="F4" s="1"/>
      <c r="G4" s="1"/>
      <c r="H4" s="1"/>
      <c r="I4" s="1"/>
      <c r="J4" s="1"/>
      <c r="K4" s="1"/>
      <c r="L4" s="1"/>
      <c r="M4" s="1"/>
      <c r="N4" s="1"/>
      <c r="O4" s="1"/>
      <c r="P4" s="1"/>
    </row>
    <row r="5" spans="2:16" ht="39" customHeight="1" x14ac:dyDescent="0.25">
      <c r="B5" s="201" t="s">
        <v>95</v>
      </c>
      <c r="C5" s="201"/>
      <c r="D5" s="201"/>
      <c r="E5" s="201"/>
      <c r="F5" s="201"/>
      <c r="G5" s="201"/>
      <c r="H5" s="201"/>
      <c r="I5" s="201"/>
      <c r="J5" s="201"/>
      <c r="K5" s="201"/>
      <c r="L5" s="201"/>
      <c r="M5" s="201"/>
      <c r="N5" s="201"/>
      <c r="O5" s="201"/>
      <c r="P5" s="201"/>
    </row>
    <row r="6" spans="2:16" ht="6.75" customHeight="1" x14ac:dyDescent="0.25">
      <c r="B6" s="21"/>
      <c r="C6" s="21"/>
      <c r="D6" s="21"/>
      <c r="E6" s="21"/>
      <c r="F6" s="21"/>
      <c r="G6" s="21"/>
      <c r="H6" s="21"/>
      <c r="I6" s="21"/>
      <c r="J6" s="21"/>
      <c r="K6" s="21"/>
      <c r="L6" s="21"/>
      <c r="M6" s="21"/>
      <c r="N6" s="21"/>
      <c r="O6" s="21"/>
      <c r="P6" s="21"/>
    </row>
    <row r="7" spans="2:16" ht="22.5" thickBot="1" x14ac:dyDescent="0.35">
      <c r="B7" s="4"/>
      <c r="C7" s="4"/>
      <c r="D7" s="4"/>
      <c r="E7" s="4"/>
      <c r="F7" s="4"/>
      <c r="G7" s="4"/>
      <c r="H7" s="4"/>
      <c r="I7" s="266"/>
      <c r="J7" s="4"/>
      <c r="K7" s="4"/>
      <c r="L7" s="4"/>
      <c r="M7" s="4"/>
      <c r="N7" s="4"/>
      <c r="O7" s="4"/>
      <c r="P7" s="4"/>
    </row>
    <row r="8" spans="2:16" s="29" customFormat="1" ht="27.75" customHeight="1" thickBot="1" x14ac:dyDescent="0.3">
      <c r="B8" s="202" t="s">
        <v>80</v>
      </c>
      <c r="C8" s="203"/>
      <c r="D8" s="203"/>
      <c r="E8" s="204">
        <v>500</v>
      </c>
      <c r="F8" s="205"/>
      <c r="G8" s="27"/>
      <c r="H8" s="28"/>
      <c r="I8" s="9"/>
      <c r="J8" s="9"/>
      <c r="K8" s="8"/>
      <c r="L8" s="2"/>
      <c r="M8" s="2"/>
      <c r="N8" s="2"/>
      <c r="O8" s="2"/>
      <c r="P8" s="2"/>
    </row>
    <row r="9" spans="2:16" ht="24" customHeight="1" thickBot="1" x14ac:dyDescent="0.3">
      <c r="B9" s="194" t="s">
        <v>63</v>
      </c>
      <c r="C9" s="196" t="s">
        <v>0</v>
      </c>
      <c r="D9" s="197"/>
      <c r="E9" s="197"/>
      <c r="F9" s="198"/>
      <c r="G9" s="198"/>
      <c r="H9" s="198"/>
      <c r="I9" s="199" t="s">
        <v>7</v>
      </c>
      <c r="J9" s="208" t="s">
        <v>8</v>
      </c>
      <c r="K9" s="210" t="s">
        <v>9</v>
      </c>
      <c r="L9" s="212" t="s">
        <v>10</v>
      </c>
      <c r="M9" s="214" t="s">
        <v>11</v>
      </c>
      <c r="N9" s="208" t="s">
        <v>93</v>
      </c>
      <c r="O9" s="216" t="s">
        <v>12</v>
      </c>
      <c r="P9" s="218" t="s">
        <v>13</v>
      </c>
    </row>
    <row r="10" spans="2:16" s="20" customFormat="1" ht="97.5" customHeight="1" thickBot="1" x14ac:dyDescent="0.3">
      <c r="B10" s="195"/>
      <c r="C10" s="179" t="s">
        <v>1</v>
      </c>
      <c r="D10" s="180" t="s">
        <v>2</v>
      </c>
      <c r="E10" s="181" t="s">
        <v>3</v>
      </c>
      <c r="F10" s="181" t="s">
        <v>4</v>
      </c>
      <c r="G10" s="182" t="s">
        <v>6</v>
      </c>
      <c r="H10" s="182" t="s">
        <v>14</v>
      </c>
      <c r="I10" s="200"/>
      <c r="J10" s="209"/>
      <c r="K10" s="211"/>
      <c r="L10" s="213"/>
      <c r="M10" s="215"/>
      <c r="N10" s="209"/>
      <c r="O10" s="217"/>
      <c r="P10" s="219"/>
    </row>
    <row r="11" spans="2:16" ht="15.75" x14ac:dyDescent="0.25">
      <c r="B11" s="168" t="s">
        <v>81</v>
      </c>
      <c r="C11" s="50">
        <v>30</v>
      </c>
      <c r="D11" s="22">
        <v>1</v>
      </c>
      <c r="E11" s="169">
        <v>24</v>
      </c>
      <c r="F11" s="170">
        <f>(C11+D11)*24</f>
        <v>744</v>
      </c>
      <c r="G11" s="166">
        <v>160</v>
      </c>
      <c r="H11" s="171">
        <f>E$8/G11</f>
        <v>3.125</v>
      </c>
      <c r="I11" s="172">
        <f>F11*H11</f>
        <v>2325</v>
      </c>
      <c r="J11" s="173">
        <f>ROUND((C11+D11)*8*H11*50%,2)</f>
        <v>387.5</v>
      </c>
      <c r="K11" s="174">
        <f>ROUND(D11*E11*H11*100%,2)</f>
        <v>75</v>
      </c>
      <c r="L11" s="175">
        <f>I11+J11+K11</f>
        <v>2787.5</v>
      </c>
      <c r="M11" s="176">
        <f>L11/12</f>
        <v>232.29166666666666</v>
      </c>
      <c r="N11" s="173">
        <f>ROUND((L11+M11)*23.59%,2)</f>
        <v>712.37</v>
      </c>
      <c r="O11" s="177">
        <f>L11+M11+N11</f>
        <v>3732.1616666666664</v>
      </c>
      <c r="P11" s="178">
        <f>O11/F11</f>
        <v>5.0163463261648742</v>
      </c>
    </row>
    <row r="12" spans="2:16" ht="15.75" x14ac:dyDescent="0.25">
      <c r="B12" s="52" t="s">
        <v>82</v>
      </c>
      <c r="C12" s="50">
        <v>28</v>
      </c>
      <c r="D12" s="22"/>
      <c r="E12" s="5">
        <v>24</v>
      </c>
      <c r="F12" s="25">
        <f t="shared" ref="F12:F22" si="0">(C12+D12)*24</f>
        <v>672</v>
      </c>
      <c r="G12" s="166">
        <v>160</v>
      </c>
      <c r="H12" s="18">
        <f>E$8/G12</f>
        <v>3.125</v>
      </c>
      <c r="I12" s="10">
        <f t="shared" ref="I12:I22" si="1">F12*H12</f>
        <v>2100</v>
      </c>
      <c r="J12" s="11">
        <f t="shared" ref="J12:J22" si="2">ROUND((C12+D12)*8*H12*50%,2)</f>
        <v>350</v>
      </c>
      <c r="K12" s="12">
        <f t="shared" ref="K12:K22" si="3">ROUND(D12*E12*H12*100%,2)</f>
        <v>0</v>
      </c>
      <c r="L12" s="23">
        <f t="shared" ref="L12:L22" si="4">I12+J12+K12</f>
        <v>2450</v>
      </c>
      <c r="M12" s="14">
        <f t="shared" ref="M12:M22" si="5">L12/12</f>
        <v>204.16666666666666</v>
      </c>
      <c r="N12" s="11">
        <f>ROUND((L12+M12)*23.59%,2)</f>
        <v>626.12</v>
      </c>
      <c r="O12" s="24">
        <f t="shared" ref="O12:O22" si="6">L12+M12+N12</f>
        <v>3280.2866666666664</v>
      </c>
      <c r="P12" s="47">
        <f t="shared" ref="P12:P23" si="7">O12/F12</f>
        <v>4.8813789682539674</v>
      </c>
    </row>
    <row r="13" spans="2:16" ht="15.75" x14ac:dyDescent="0.25">
      <c r="B13" s="52" t="s">
        <v>83</v>
      </c>
      <c r="C13" s="50">
        <v>31</v>
      </c>
      <c r="D13" s="22"/>
      <c r="E13" s="5">
        <v>24</v>
      </c>
      <c r="F13" s="25">
        <f t="shared" si="0"/>
        <v>744</v>
      </c>
      <c r="G13" s="166">
        <v>184</v>
      </c>
      <c r="H13" s="18">
        <f>E$8/G13</f>
        <v>2.7173913043478262</v>
      </c>
      <c r="I13" s="10">
        <f t="shared" si="1"/>
        <v>2021.7391304347827</v>
      </c>
      <c r="J13" s="11">
        <f t="shared" si="2"/>
        <v>336.96</v>
      </c>
      <c r="K13" s="12">
        <f t="shared" si="3"/>
        <v>0</v>
      </c>
      <c r="L13" s="23">
        <f t="shared" si="4"/>
        <v>2358.6991304347825</v>
      </c>
      <c r="M13" s="14">
        <f t="shared" si="5"/>
        <v>196.5582608695652</v>
      </c>
      <c r="N13" s="11">
        <f t="shared" ref="N13:N21" si="8">ROUND((L13+M13)*23.59%,2)</f>
        <v>602.79</v>
      </c>
      <c r="O13" s="24">
        <f t="shared" si="6"/>
        <v>3158.0473913043479</v>
      </c>
      <c r="P13" s="47">
        <f t="shared" si="7"/>
        <v>4.2446873539036938</v>
      </c>
    </row>
    <row r="14" spans="2:16" ht="15.75" x14ac:dyDescent="0.25">
      <c r="B14" s="52" t="s">
        <v>84</v>
      </c>
      <c r="C14" s="50">
        <v>27</v>
      </c>
      <c r="D14" s="22">
        <v>3</v>
      </c>
      <c r="E14" s="5">
        <v>24</v>
      </c>
      <c r="F14" s="25">
        <f t="shared" si="0"/>
        <v>720</v>
      </c>
      <c r="G14" s="166">
        <v>158</v>
      </c>
      <c r="H14" s="18">
        <f t="shared" ref="H14:H22" si="9">E$8/G14</f>
        <v>3.1645569620253164</v>
      </c>
      <c r="I14" s="10">
        <f t="shared" si="1"/>
        <v>2278.4810126582279</v>
      </c>
      <c r="J14" s="11">
        <f t="shared" si="2"/>
        <v>379.75</v>
      </c>
      <c r="K14" s="12">
        <f t="shared" si="3"/>
        <v>227.85</v>
      </c>
      <c r="L14" s="23">
        <f t="shared" si="4"/>
        <v>2886.0810126582278</v>
      </c>
      <c r="M14" s="14">
        <f t="shared" si="5"/>
        <v>240.50675105485232</v>
      </c>
      <c r="N14" s="11">
        <f t="shared" si="8"/>
        <v>737.56</v>
      </c>
      <c r="O14" s="24">
        <f t="shared" si="6"/>
        <v>3864.1477637130802</v>
      </c>
      <c r="P14" s="47">
        <f t="shared" si="7"/>
        <v>5.3668718940459446</v>
      </c>
    </row>
    <row r="15" spans="2:16" ht="15.75" x14ac:dyDescent="0.25">
      <c r="B15" s="52" t="s">
        <v>85</v>
      </c>
      <c r="C15" s="50">
        <v>27</v>
      </c>
      <c r="D15" s="22">
        <v>4</v>
      </c>
      <c r="E15" s="5">
        <v>24</v>
      </c>
      <c r="F15" s="25">
        <f t="shared" si="0"/>
        <v>744</v>
      </c>
      <c r="G15" s="166">
        <v>159</v>
      </c>
      <c r="H15" s="18">
        <f t="shared" si="9"/>
        <v>3.1446540880503147</v>
      </c>
      <c r="I15" s="10">
        <f t="shared" si="1"/>
        <v>2339.6226415094343</v>
      </c>
      <c r="J15" s="11">
        <f t="shared" si="2"/>
        <v>389.94</v>
      </c>
      <c r="K15" s="12">
        <f t="shared" si="3"/>
        <v>301.89</v>
      </c>
      <c r="L15" s="23">
        <f t="shared" si="4"/>
        <v>3031.4526415094342</v>
      </c>
      <c r="M15" s="14">
        <f t="shared" si="5"/>
        <v>252.62105345911951</v>
      </c>
      <c r="N15" s="11">
        <f t="shared" si="8"/>
        <v>774.71</v>
      </c>
      <c r="O15" s="24">
        <f t="shared" si="6"/>
        <v>4058.7836949685538</v>
      </c>
      <c r="P15" s="47">
        <f t="shared" si="7"/>
        <v>5.4553544287211748</v>
      </c>
    </row>
    <row r="16" spans="2:16" ht="15.75" x14ac:dyDescent="0.25">
      <c r="B16" s="52" t="s">
        <v>86</v>
      </c>
      <c r="C16" s="50">
        <v>28</v>
      </c>
      <c r="D16" s="22">
        <v>2</v>
      </c>
      <c r="E16" s="5">
        <v>24</v>
      </c>
      <c r="F16" s="25">
        <f t="shared" si="0"/>
        <v>720</v>
      </c>
      <c r="G16" s="166">
        <v>159</v>
      </c>
      <c r="H16" s="18">
        <f t="shared" si="9"/>
        <v>3.1446540880503147</v>
      </c>
      <c r="I16" s="10">
        <f t="shared" si="1"/>
        <v>2264.1509433962265</v>
      </c>
      <c r="J16" s="11">
        <f t="shared" si="2"/>
        <v>377.36</v>
      </c>
      <c r="K16" s="12">
        <f t="shared" si="3"/>
        <v>150.94</v>
      </c>
      <c r="L16" s="23">
        <f t="shared" si="4"/>
        <v>2792.4509433962266</v>
      </c>
      <c r="M16" s="14">
        <f t="shared" si="5"/>
        <v>232.70424528301888</v>
      </c>
      <c r="N16" s="11">
        <f t="shared" si="8"/>
        <v>713.63</v>
      </c>
      <c r="O16" s="24">
        <f t="shared" si="6"/>
        <v>3738.7851886792455</v>
      </c>
      <c r="P16" s="47">
        <f t="shared" si="7"/>
        <v>5.1927572064989524</v>
      </c>
    </row>
    <row r="17" spans="2:16" ht="15.75" x14ac:dyDescent="0.25">
      <c r="B17" s="52" t="s">
        <v>87</v>
      </c>
      <c r="C17" s="50">
        <v>31</v>
      </c>
      <c r="D17" s="22"/>
      <c r="E17" s="5">
        <v>24</v>
      </c>
      <c r="F17" s="25">
        <f t="shared" si="0"/>
        <v>744</v>
      </c>
      <c r="G17" s="166">
        <v>176</v>
      </c>
      <c r="H17" s="18">
        <f t="shared" si="9"/>
        <v>2.8409090909090908</v>
      </c>
      <c r="I17" s="10">
        <f t="shared" si="1"/>
        <v>2113.6363636363635</v>
      </c>
      <c r="J17" s="11">
        <f t="shared" si="2"/>
        <v>352.27</v>
      </c>
      <c r="K17" s="12">
        <f t="shared" si="3"/>
        <v>0</v>
      </c>
      <c r="L17" s="23">
        <f t="shared" si="4"/>
        <v>2465.9063636363635</v>
      </c>
      <c r="M17" s="14">
        <f t="shared" si="5"/>
        <v>205.49219696969695</v>
      </c>
      <c r="N17" s="11">
        <f t="shared" si="8"/>
        <v>630.17999999999995</v>
      </c>
      <c r="O17" s="24">
        <f t="shared" si="6"/>
        <v>3301.5785606060604</v>
      </c>
      <c r="P17" s="47">
        <f t="shared" si="7"/>
        <v>4.4376055922124467</v>
      </c>
    </row>
    <row r="18" spans="2:16" ht="15.75" x14ac:dyDescent="0.25">
      <c r="B18" s="52" t="s">
        <v>88</v>
      </c>
      <c r="C18" s="50">
        <v>31</v>
      </c>
      <c r="D18" s="22"/>
      <c r="E18" s="5">
        <v>24</v>
      </c>
      <c r="F18" s="25">
        <f t="shared" si="0"/>
        <v>744</v>
      </c>
      <c r="G18" s="166">
        <v>176</v>
      </c>
      <c r="H18" s="18">
        <f t="shared" si="9"/>
        <v>2.8409090909090908</v>
      </c>
      <c r="I18" s="10">
        <f t="shared" si="1"/>
        <v>2113.6363636363635</v>
      </c>
      <c r="J18" s="11">
        <f t="shared" si="2"/>
        <v>352.27</v>
      </c>
      <c r="K18" s="12">
        <f t="shared" si="3"/>
        <v>0</v>
      </c>
      <c r="L18" s="23">
        <f t="shared" si="4"/>
        <v>2465.9063636363635</v>
      </c>
      <c r="M18" s="14">
        <f t="shared" si="5"/>
        <v>205.49219696969695</v>
      </c>
      <c r="N18" s="11">
        <f t="shared" si="8"/>
        <v>630.17999999999995</v>
      </c>
      <c r="O18" s="24">
        <f t="shared" si="6"/>
        <v>3301.5785606060604</v>
      </c>
      <c r="P18" s="47">
        <f t="shared" si="7"/>
        <v>4.4376055922124467</v>
      </c>
    </row>
    <row r="19" spans="2:16" ht="15.75" x14ac:dyDescent="0.25">
      <c r="B19" s="52" t="s">
        <v>89</v>
      </c>
      <c r="C19" s="50">
        <v>30</v>
      </c>
      <c r="D19" s="22"/>
      <c r="E19" s="5">
        <v>24</v>
      </c>
      <c r="F19" s="25">
        <f t="shared" si="0"/>
        <v>720</v>
      </c>
      <c r="G19" s="166">
        <v>176</v>
      </c>
      <c r="H19" s="18">
        <f t="shared" si="9"/>
        <v>2.8409090909090908</v>
      </c>
      <c r="I19" s="10">
        <f t="shared" si="1"/>
        <v>2045.4545454545455</v>
      </c>
      <c r="J19" s="11">
        <f t="shared" si="2"/>
        <v>340.91</v>
      </c>
      <c r="K19" s="12">
        <f t="shared" si="3"/>
        <v>0</v>
      </c>
      <c r="L19" s="23">
        <f t="shared" si="4"/>
        <v>2386.3645454545454</v>
      </c>
      <c r="M19" s="14">
        <f t="shared" si="5"/>
        <v>198.8637121212121</v>
      </c>
      <c r="N19" s="11">
        <f t="shared" si="8"/>
        <v>609.86</v>
      </c>
      <c r="O19" s="24">
        <f t="shared" si="6"/>
        <v>3195.0882575757578</v>
      </c>
      <c r="P19" s="47">
        <f t="shared" si="7"/>
        <v>4.4376225799663302</v>
      </c>
    </row>
    <row r="20" spans="2:16" ht="15.75" x14ac:dyDescent="0.25">
      <c r="B20" s="52" t="s">
        <v>90</v>
      </c>
      <c r="C20" s="50">
        <v>31</v>
      </c>
      <c r="D20" s="22"/>
      <c r="E20" s="5">
        <v>24</v>
      </c>
      <c r="F20" s="25">
        <f t="shared" si="0"/>
        <v>744</v>
      </c>
      <c r="G20" s="166">
        <v>168</v>
      </c>
      <c r="H20" s="18">
        <f t="shared" si="9"/>
        <v>2.9761904761904763</v>
      </c>
      <c r="I20" s="10">
        <f t="shared" si="1"/>
        <v>2214.2857142857142</v>
      </c>
      <c r="J20" s="11">
        <f t="shared" si="2"/>
        <v>369.05</v>
      </c>
      <c r="K20" s="12">
        <f t="shared" si="3"/>
        <v>0</v>
      </c>
      <c r="L20" s="23">
        <f t="shared" si="4"/>
        <v>2583.3357142857144</v>
      </c>
      <c r="M20" s="14">
        <f t="shared" si="5"/>
        <v>215.27797619047621</v>
      </c>
      <c r="N20" s="11">
        <f t="shared" si="8"/>
        <v>660.19</v>
      </c>
      <c r="O20" s="24">
        <f t="shared" si="6"/>
        <v>3458.8036904761907</v>
      </c>
      <c r="P20" s="47">
        <f t="shared" si="7"/>
        <v>4.648929691500256</v>
      </c>
    </row>
    <row r="21" spans="2:16" ht="15.75" x14ac:dyDescent="0.25">
      <c r="B21" s="53" t="s">
        <v>91</v>
      </c>
      <c r="C21" s="50">
        <v>29</v>
      </c>
      <c r="D21" s="22">
        <v>1</v>
      </c>
      <c r="E21" s="5">
        <v>24</v>
      </c>
      <c r="F21" s="25">
        <f t="shared" si="0"/>
        <v>720</v>
      </c>
      <c r="G21" s="166">
        <v>167</v>
      </c>
      <c r="H21" s="18">
        <f t="shared" si="9"/>
        <v>2.9940119760479043</v>
      </c>
      <c r="I21" s="10">
        <f t="shared" si="1"/>
        <v>2155.688622754491</v>
      </c>
      <c r="J21" s="11">
        <f t="shared" si="2"/>
        <v>359.28</v>
      </c>
      <c r="K21" s="12">
        <f t="shared" si="3"/>
        <v>71.86</v>
      </c>
      <c r="L21" s="23">
        <f t="shared" si="4"/>
        <v>2586.8286227544909</v>
      </c>
      <c r="M21" s="15">
        <f t="shared" si="5"/>
        <v>215.56905189620758</v>
      </c>
      <c r="N21" s="11">
        <f t="shared" si="8"/>
        <v>661.09</v>
      </c>
      <c r="O21" s="24">
        <f t="shared" si="6"/>
        <v>3463.4876746506984</v>
      </c>
      <c r="P21" s="47">
        <f t="shared" si="7"/>
        <v>4.8103995481259698</v>
      </c>
    </row>
    <row r="22" spans="2:16" ht="16.5" thickBot="1" x14ac:dyDescent="0.3">
      <c r="B22" s="54" t="s">
        <v>92</v>
      </c>
      <c r="C22" s="50">
        <v>27</v>
      </c>
      <c r="D22" s="22">
        <v>4</v>
      </c>
      <c r="E22" s="7">
        <v>24</v>
      </c>
      <c r="F22" s="26">
        <f t="shared" si="0"/>
        <v>744</v>
      </c>
      <c r="G22" s="167">
        <v>166</v>
      </c>
      <c r="H22" s="18">
        <f t="shared" si="9"/>
        <v>3.0120481927710845</v>
      </c>
      <c r="I22" s="10">
        <f t="shared" si="1"/>
        <v>2240.9638554216867</v>
      </c>
      <c r="J22" s="11">
        <f t="shared" si="2"/>
        <v>373.49</v>
      </c>
      <c r="K22" s="12">
        <f t="shared" si="3"/>
        <v>289.16000000000003</v>
      </c>
      <c r="L22" s="23">
        <f t="shared" si="4"/>
        <v>2903.6138554216868</v>
      </c>
      <c r="M22" s="13">
        <f t="shared" si="5"/>
        <v>241.96782128514056</v>
      </c>
      <c r="N22" s="11">
        <f>ROUND((L22+M22)*23.59%,2)</f>
        <v>742.04</v>
      </c>
      <c r="O22" s="24">
        <f t="shared" si="6"/>
        <v>3887.6216767068272</v>
      </c>
      <c r="P22" s="48">
        <f t="shared" si="7"/>
        <v>5.2252979525629399</v>
      </c>
    </row>
    <row r="23" spans="2:16" s="29" customFormat="1" ht="25.5" customHeight="1" thickBot="1" x14ac:dyDescent="0.3">
      <c r="B23" s="55" t="s">
        <v>5</v>
      </c>
      <c r="C23" s="51">
        <f>SUM(C11:C22)</f>
        <v>350</v>
      </c>
      <c r="D23" s="36">
        <f>SUM(D11:D22)</f>
        <v>15</v>
      </c>
      <c r="E23" s="37"/>
      <c r="F23" s="38">
        <f t="shared" ref="F23:N23" si="10">SUM(F11:F22)</f>
        <v>8760</v>
      </c>
      <c r="G23" s="39">
        <f>SUM(G11:G22)</f>
        <v>2009</v>
      </c>
      <c r="H23" s="40"/>
      <c r="I23" s="46">
        <f t="shared" si="10"/>
        <v>26212.659193187836</v>
      </c>
      <c r="J23" s="45">
        <f t="shared" si="10"/>
        <v>4368.78</v>
      </c>
      <c r="K23" s="41">
        <f>SUM(K11:K22)</f>
        <v>1116.7</v>
      </c>
      <c r="L23" s="42">
        <f t="shared" si="10"/>
        <v>31698.139193187839</v>
      </c>
      <c r="M23" s="41">
        <f>SUM(M11:M22)</f>
        <v>2641.5115994323196</v>
      </c>
      <c r="N23" s="41">
        <f t="shared" si="10"/>
        <v>8100.72</v>
      </c>
      <c r="O23" s="43">
        <f>SUM(O11:O22)</f>
        <v>42440.370792620153</v>
      </c>
      <c r="P23" s="49">
        <f>O23/F23+0.00520881</f>
        <v>4.8499999963721638</v>
      </c>
    </row>
    <row r="24" spans="2:16" ht="23.25" customHeight="1" thickBot="1" x14ac:dyDescent="0.35">
      <c r="B24" s="1"/>
      <c r="C24" s="1"/>
      <c r="D24" s="1"/>
      <c r="E24" s="1"/>
      <c r="F24" s="1"/>
      <c r="G24" s="1"/>
      <c r="H24" s="1"/>
      <c r="I24" s="6"/>
      <c r="J24" s="6"/>
      <c r="K24" s="6"/>
      <c r="L24" s="6"/>
      <c r="M24" s="6"/>
      <c r="N24" s="1"/>
      <c r="O24" s="206" t="s">
        <v>94</v>
      </c>
      <c r="P24" s="207"/>
    </row>
    <row r="25" spans="2:16" ht="18.75" x14ac:dyDescent="0.3">
      <c r="B25" s="33" t="s">
        <v>97</v>
      </c>
      <c r="C25" s="6"/>
      <c r="D25" s="6"/>
      <c r="E25" s="6"/>
      <c r="F25" s="6"/>
      <c r="G25" s="6"/>
      <c r="H25" s="6"/>
    </row>
    <row r="26" spans="2:16" ht="8.25" customHeight="1" x14ac:dyDescent="0.25">
      <c r="B26" s="34"/>
    </row>
    <row r="27" spans="2:16" ht="12.75" customHeight="1" x14ac:dyDescent="0.25">
      <c r="E27" s="16"/>
      <c r="F27" s="16"/>
      <c r="G27" s="16"/>
    </row>
    <row r="28" spans="2:16" ht="15.75" x14ac:dyDescent="0.25">
      <c r="B28" s="185" t="s">
        <v>21</v>
      </c>
      <c r="C28" s="186"/>
      <c r="D28" s="187"/>
      <c r="E28" s="19"/>
      <c r="F28" s="17"/>
      <c r="G28" s="17"/>
    </row>
    <row r="29" spans="2:16" ht="11.25" customHeight="1" x14ac:dyDescent="0.25">
      <c r="B29" s="186"/>
      <c r="C29" s="186"/>
      <c r="D29" s="187"/>
      <c r="E29" s="19"/>
      <c r="F29" s="17"/>
      <c r="G29" s="17"/>
    </row>
    <row r="30" spans="2:16" s="29" customFormat="1" ht="18.75" customHeight="1" x14ac:dyDescent="0.25">
      <c r="B30" s="188" t="s">
        <v>15</v>
      </c>
      <c r="C30" s="189"/>
      <c r="D30" s="190"/>
      <c r="E30" s="31">
        <v>0.02</v>
      </c>
      <c r="F30" s="32" t="s">
        <v>20</v>
      </c>
    </row>
    <row r="31" spans="2:16" s="29" customFormat="1" ht="18.75" customHeight="1" x14ac:dyDescent="0.25">
      <c r="B31" s="191" t="s">
        <v>16</v>
      </c>
      <c r="C31" s="191"/>
      <c r="D31" s="191"/>
      <c r="E31" s="31">
        <v>0.02</v>
      </c>
      <c r="F31" s="32" t="s">
        <v>20</v>
      </c>
    </row>
    <row r="32" spans="2:16" s="29" customFormat="1" ht="18.75" customHeight="1" x14ac:dyDescent="0.25">
      <c r="B32" s="191" t="s">
        <v>17</v>
      </c>
      <c r="C32" s="191"/>
      <c r="D32" s="191"/>
      <c r="E32" s="31">
        <v>0.04</v>
      </c>
      <c r="F32" s="32" t="s">
        <v>20</v>
      </c>
    </row>
    <row r="33" spans="2:6" s="29" customFormat="1" ht="25.5" customHeight="1" x14ac:dyDescent="0.25">
      <c r="B33" s="183" t="s">
        <v>18</v>
      </c>
      <c r="C33" s="184"/>
      <c r="D33" s="184"/>
      <c r="E33" s="44">
        <f>P23+E30+E31+E32</f>
        <v>4.929999996372163</v>
      </c>
      <c r="F33" s="35" t="s">
        <v>20</v>
      </c>
    </row>
    <row r="34" spans="2:6" x14ac:dyDescent="0.25">
      <c r="E34" s="30"/>
    </row>
  </sheetData>
  <mergeCells count="22">
    <mergeCell ref="O24:P24"/>
    <mergeCell ref="J9:J10"/>
    <mergeCell ref="K9:K10"/>
    <mergeCell ref="L9:L10"/>
    <mergeCell ref="M9:M10"/>
    <mergeCell ref="N9:N10"/>
    <mergeCell ref="O9:O10"/>
    <mergeCell ref="P9:P10"/>
    <mergeCell ref="B3:P3"/>
    <mergeCell ref="B9:B10"/>
    <mergeCell ref="C9:H9"/>
    <mergeCell ref="I9:I10"/>
    <mergeCell ref="B5:P5"/>
    <mergeCell ref="B8:D8"/>
    <mergeCell ref="E8:F8"/>
    <mergeCell ref="B1:P1"/>
    <mergeCell ref="B33:D33"/>
    <mergeCell ref="B28:D28"/>
    <mergeCell ref="B30:D30"/>
    <mergeCell ref="B29:D29"/>
    <mergeCell ref="B31:D31"/>
    <mergeCell ref="B32:D32"/>
  </mergeCells>
  <phoneticPr fontId="22" type="noConversion"/>
  <pageMargins left="0.31496062992125984" right="0.31496062992125984" top="0.6692913385826772" bottom="0.59055118110236227"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2"/>
  <sheetViews>
    <sheetView tabSelected="1" topLeftCell="A16" workbookViewId="0">
      <selection activeCell="N40" sqref="N40"/>
    </sheetView>
  </sheetViews>
  <sheetFormatPr defaultRowHeight="15" x14ac:dyDescent="0.25"/>
  <cols>
    <col min="1" max="1" width="0.7109375" style="56" customWidth="1"/>
    <col min="2" max="2" width="15.42578125" style="56" customWidth="1"/>
    <col min="3" max="3" width="9.140625" style="56" customWidth="1"/>
    <col min="4" max="7" width="8.7109375" style="56" customWidth="1"/>
    <col min="8" max="8" width="7.5703125" style="56" customWidth="1"/>
    <col min="9" max="9" width="9.140625" style="56" customWidth="1"/>
    <col min="10" max="10" width="12.28515625" style="56" customWidth="1"/>
    <col min="11" max="11" width="10.5703125" style="56" customWidth="1"/>
    <col min="12" max="12" width="10.85546875" style="56" customWidth="1"/>
    <col min="13" max="13" width="11" style="56" customWidth="1"/>
    <col min="14" max="14" width="11.42578125" style="56" customWidth="1"/>
    <col min="15" max="15" width="11.7109375" style="56" customWidth="1"/>
    <col min="16" max="16" width="5.5703125" style="56" customWidth="1"/>
    <col min="17" max="17" width="11" style="56" customWidth="1"/>
    <col min="18" max="18" width="13.140625" style="56" customWidth="1"/>
    <col min="19" max="19" width="11" style="56" customWidth="1"/>
    <col min="20" max="20" width="13" style="56" customWidth="1"/>
    <col min="21" max="16384" width="9.140625" style="56"/>
  </cols>
  <sheetData>
    <row r="1" spans="2:20" ht="23.25" customHeight="1" x14ac:dyDescent="0.3">
      <c r="B1" s="254" t="s">
        <v>19</v>
      </c>
      <c r="C1" s="254"/>
      <c r="D1" s="254"/>
      <c r="E1" s="254"/>
      <c r="F1" s="254"/>
      <c r="G1" s="254"/>
      <c r="H1" s="254"/>
      <c r="I1" s="254"/>
      <c r="J1" s="254"/>
      <c r="K1" s="254"/>
      <c r="L1" s="254"/>
      <c r="M1" s="254"/>
      <c r="N1" s="254"/>
      <c r="O1" s="254"/>
      <c r="P1" s="254"/>
      <c r="Q1" s="254"/>
      <c r="R1" s="254"/>
      <c r="S1" s="254"/>
      <c r="T1" s="254"/>
    </row>
    <row r="2" spans="2:20" ht="12.75" customHeight="1" x14ac:dyDescent="0.3">
      <c r="B2" s="57"/>
      <c r="C2" s="57"/>
      <c r="D2" s="57"/>
      <c r="E2" s="57"/>
      <c r="F2" s="57"/>
      <c r="G2" s="57"/>
      <c r="H2" s="57"/>
      <c r="I2" s="57"/>
      <c r="J2" s="57"/>
      <c r="K2" s="57"/>
      <c r="L2" s="57"/>
      <c r="M2" s="57"/>
      <c r="N2" s="57"/>
      <c r="O2" s="57"/>
      <c r="P2" s="57"/>
      <c r="Q2" s="57"/>
      <c r="R2" s="57"/>
      <c r="S2" s="57"/>
      <c r="T2" s="57"/>
    </row>
    <row r="3" spans="2:20" ht="22.5" customHeight="1" x14ac:dyDescent="0.35">
      <c r="B3" s="250" t="s">
        <v>61</v>
      </c>
      <c r="C3" s="250"/>
      <c r="D3" s="250"/>
      <c r="E3" s="250"/>
      <c r="F3" s="250"/>
      <c r="G3" s="250"/>
      <c r="H3" s="250"/>
      <c r="I3" s="250"/>
      <c r="J3" s="250"/>
      <c r="K3" s="250"/>
      <c r="L3" s="250"/>
      <c r="M3" s="250"/>
      <c r="N3" s="250"/>
      <c r="O3" s="250"/>
      <c r="P3" s="250"/>
      <c r="Q3" s="250"/>
      <c r="R3" s="250"/>
      <c r="S3" s="250"/>
      <c r="T3" s="250"/>
    </row>
    <row r="4" spans="2:20" ht="15.75" x14ac:dyDescent="0.25">
      <c r="B4" s="58"/>
      <c r="C4" s="58"/>
      <c r="D4" s="58"/>
      <c r="E4" s="58"/>
      <c r="F4" s="58"/>
      <c r="G4" s="58"/>
      <c r="H4" s="58"/>
      <c r="I4" s="58"/>
      <c r="J4" s="58"/>
      <c r="K4" s="58"/>
      <c r="L4" s="58"/>
      <c r="M4" s="58"/>
      <c r="N4" s="58"/>
      <c r="O4" s="58"/>
      <c r="P4" s="58"/>
      <c r="Q4" s="58"/>
      <c r="R4" s="58"/>
      <c r="S4" s="58"/>
      <c r="T4" s="58"/>
    </row>
    <row r="5" spans="2:20" ht="39" customHeight="1" x14ac:dyDescent="0.25">
      <c r="B5" s="251" t="s">
        <v>96</v>
      </c>
      <c r="C5" s="251"/>
      <c r="D5" s="251"/>
      <c r="E5" s="251"/>
      <c r="F5" s="251"/>
      <c r="G5" s="251"/>
      <c r="H5" s="251"/>
      <c r="I5" s="251"/>
      <c r="J5" s="251"/>
      <c r="K5" s="251"/>
      <c r="L5" s="251"/>
      <c r="M5" s="251"/>
      <c r="N5" s="251"/>
      <c r="O5" s="251"/>
      <c r="P5" s="251"/>
      <c r="Q5" s="251"/>
      <c r="R5" s="251"/>
      <c r="S5" s="251"/>
      <c r="T5" s="251"/>
    </row>
    <row r="6" spans="2:20" ht="6.75" customHeight="1" x14ac:dyDescent="0.25">
      <c r="B6" s="59"/>
      <c r="C6" s="59"/>
      <c r="D6" s="59"/>
      <c r="E6" s="59"/>
      <c r="F6" s="59"/>
      <c r="G6" s="59"/>
      <c r="H6" s="59"/>
      <c r="I6" s="59"/>
      <c r="J6" s="59"/>
      <c r="K6" s="59"/>
      <c r="L6" s="59"/>
      <c r="M6" s="59"/>
      <c r="N6" s="59"/>
      <c r="O6" s="59"/>
      <c r="P6" s="59"/>
      <c r="Q6" s="59"/>
      <c r="R6" s="59"/>
      <c r="S6" s="59"/>
      <c r="T6" s="59"/>
    </row>
    <row r="7" spans="2:20" ht="16.5" thickBot="1" x14ac:dyDescent="0.3">
      <c r="B7" s="58"/>
      <c r="C7" s="58"/>
      <c r="D7" s="58"/>
      <c r="E7" s="58"/>
      <c r="F7" s="58"/>
      <c r="G7" s="58"/>
      <c r="H7" s="58"/>
      <c r="I7" s="58"/>
      <c r="J7" s="58"/>
      <c r="K7" s="58"/>
      <c r="L7" s="58"/>
      <c r="M7" s="58"/>
      <c r="N7" s="58"/>
      <c r="O7" s="58"/>
      <c r="P7" s="58"/>
      <c r="Q7" s="58"/>
      <c r="R7" s="58"/>
      <c r="S7" s="58"/>
      <c r="T7" s="58"/>
    </row>
    <row r="8" spans="2:20" s="61" customFormat="1" ht="29.25" customHeight="1" thickBot="1" x14ac:dyDescent="0.3">
      <c r="B8" s="252" t="s">
        <v>62</v>
      </c>
      <c r="C8" s="253"/>
      <c r="D8" s="253"/>
      <c r="E8" s="165">
        <v>500</v>
      </c>
      <c r="F8" s="163" t="s">
        <v>58</v>
      </c>
      <c r="G8" s="163"/>
      <c r="H8" s="163"/>
      <c r="I8" s="164"/>
      <c r="J8" s="58"/>
      <c r="K8" s="58"/>
      <c r="L8" s="58"/>
      <c r="M8" s="58"/>
      <c r="N8" s="58"/>
      <c r="O8" s="58"/>
      <c r="P8" s="60"/>
      <c r="Q8" s="58"/>
      <c r="R8" s="58"/>
      <c r="S8" s="58"/>
      <c r="T8" s="58"/>
    </row>
    <row r="9" spans="2:20" ht="27.75" customHeight="1" thickBot="1" x14ac:dyDescent="0.3">
      <c r="B9" s="231" t="s">
        <v>63</v>
      </c>
      <c r="C9" s="228" t="s">
        <v>41</v>
      </c>
      <c r="D9" s="229"/>
      <c r="E9" s="229"/>
      <c r="F9" s="229"/>
      <c r="G9" s="229"/>
      <c r="H9" s="229"/>
      <c r="I9" s="230"/>
      <c r="J9" s="222" t="s">
        <v>60</v>
      </c>
      <c r="K9" s="261" t="s">
        <v>51</v>
      </c>
      <c r="L9" s="262"/>
      <c r="M9" s="262"/>
      <c r="N9" s="262"/>
      <c r="O9" s="263"/>
      <c r="P9" s="60"/>
      <c r="Q9" s="255" t="s">
        <v>52</v>
      </c>
      <c r="R9" s="256"/>
      <c r="S9" s="257" t="s">
        <v>54</v>
      </c>
      <c r="T9" s="259" t="s">
        <v>53</v>
      </c>
    </row>
    <row r="10" spans="2:20" s="62" customFormat="1" ht="66.75" customHeight="1" thickBot="1" x14ac:dyDescent="0.3">
      <c r="B10" s="232"/>
      <c r="C10" s="265" t="s">
        <v>42</v>
      </c>
      <c r="D10" s="264" t="s">
        <v>43</v>
      </c>
      <c r="E10" s="245" t="s">
        <v>44</v>
      </c>
      <c r="F10" s="245" t="s">
        <v>22</v>
      </c>
      <c r="G10" s="245" t="s">
        <v>45</v>
      </c>
      <c r="H10" s="245" t="s">
        <v>23</v>
      </c>
      <c r="I10" s="243" t="s">
        <v>46</v>
      </c>
      <c r="J10" s="223"/>
      <c r="K10" s="106" t="s">
        <v>35</v>
      </c>
      <c r="L10" s="107" t="s">
        <v>37</v>
      </c>
      <c r="M10" s="147" t="s">
        <v>38</v>
      </c>
      <c r="N10" s="153" t="s">
        <v>39</v>
      </c>
      <c r="O10" s="125" t="s">
        <v>47</v>
      </c>
      <c r="P10" s="60"/>
      <c r="Q10" s="106" t="s">
        <v>40</v>
      </c>
      <c r="R10" s="140" t="s">
        <v>77</v>
      </c>
      <c r="S10" s="258"/>
      <c r="T10" s="260"/>
    </row>
    <row r="11" spans="2:20" s="81" customFormat="1" ht="17.25" customHeight="1" thickBot="1" x14ac:dyDescent="0.3">
      <c r="B11" s="232"/>
      <c r="C11" s="265"/>
      <c r="D11" s="264"/>
      <c r="E11" s="245"/>
      <c r="F11" s="245"/>
      <c r="G11" s="245"/>
      <c r="H11" s="245"/>
      <c r="I11" s="244"/>
      <c r="J11" s="223"/>
      <c r="K11" s="108" t="s">
        <v>36</v>
      </c>
      <c r="L11" s="109" t="s">
        <v>36</v>
      </c>
      <c r="M11" s="148" t="s">
        <v>36</v>
      </c>
      <c r="N11" s="154" t="s">
        <v>36</v>
      </c>
      <c r="O11" s="126" t="s">
        <v>20</v>
      </c>
      <c r="P11" s="60"/>
      <c r="Q11" s="108" t="s">
        <v>36</v>
      </c>
      <c r="R11" s="141" t="s">
        <v>36</v>
      </c>
      <c r="S11" s="134" t="s">
        <v>36</v>
      </c>
      <c r="T11" s="126" t="s">
        <v>20</v>
      </c>
    </row>
    <row r="12" spans="2:20" s="74" customFormat="1" ht="11.25" customHeight="1" x14ac:dyDescent="0.2">
      <c r="B12" s="232"/>
      <c r="C12" s="239">
        <v>1</v>
      </c>
      <c r="D12" s="220">
        <v>2</v>
      </c>
      <c r="E12" s="220">
        <v>3</v>
      </c>
      <c r="F12" s="220">
        <v>4</v>
      </c>
      <c r="G12" s="220">
        <v>5</v>
      </c>
      <c r="H12" s="220">
        <v>6</v>
      </c>
      <c r="I12" s="248">
        <v>7</v>
      </c>
      <c r="J12" s="246">
        <v>8</v>
      </c>
      <c r="K12" s="110">
        <v>9</v>
      </c>
      <c r="L12" s="111">
        <v>10</v>
      </c>
      <c r="M12" s="149">
        <v>11</v>
      </c>
      <c r="N12" s="155">
        <v>12</v>
      </c>
      <c r="O12" s="127">
        <v>13</v>
      </c>
      <c r="P12" s="73"/>
      <c r="Q12" s="114" t="s">
        <v>28</v>
      </c>
      <c r="R12" s="142" t="s">
        <v>29</v>
      </c>
      <c r="S12" s="135" t="s">
        <v>31</v>
      </c>
      <c r="T12" s="131" t="s">
        <v>32</v>
      </c>
    </row>
    <row r="13" spans="2:20" s="76" customFormat="1" ht="15" customHeight="1" thickBot="1" x14ac:dyDescent="0.25">
      <c r="B13" s="233"/>
      <c r="C13" s="240"/>
      <c r="D13" s="221"/>
      <c r="E13" s="221"/>
      <c r="F13" s="221"/>
      <c r="G13" s="221"/>
      <c r="H13" s="221"/>
      <c r="I13" s="249"/>
      <c r="J13" s="247"/>
      <c r="K13" s="112" t="s">
        <v>24</v>
      </c>
      <c r="L13" s="113" t="s">
        <v>59</v>
      </c>
      <c r="M13" s="150" t="s">
        <v>25</v>
      </c>
      <c r="N13" s="156" t="s">
        <v>26</v>
      </c>
      <c r="O13" s="128" t="s">
        <v>27</v>
      </c>
      <c r="P13" s="75"/>
      <c r="Q13" s="112" t="s">
        <v>30</v>
      </c>
      <c r="R13" s="143" t="s">
        <v>78</v>
      </c>
      <c r="S13" s="136" t="s">
        <v>33</v>
      </c>
      <c r="T13" s="128" t="s">
        <v>34</v>
      </c>
    </row>
    <row r="14" spans="2:20" s="72" customFormat="1" ht="15" customHeight="1" x14ac:dyDescent="0.25">
      <c r="B14" s="87" t="s">
        <v>64</v>
      </c>
      <c r="C14" s="69">
        <v>30</v>
      </c>
      <c r="D14" s="70">
        <v>1</v>
      </c>
      <c r="E14" s="88">
        <v>24</v>
      </c>
      <c r="F14" s="88">
        <f>(C14+D14)*24</f>
        <v>744</v>
      </c>
      <c r="G14" s="89">
        <f t="shared" ref="G14:G25" si="0">(C14+D14)*8</f>
        <v>248</v>
      </c>
      <c r="H14" s="89">
        <f>(D14)*24</f>
        <v>24</v>
      </c>
      <c r="I14" s="124">
        <v>160</v>
      </c>
      <c r="J14" s="90">
        <f t="shared" ref="J14:J25" si="1">E$8/I14</f>
        <v>3.125</v>
      </c>
      <c r="K14" s="91">
        <f>F14*J14</f>
        <v>2325</v>
      </c>
      <c r="L14" s="92">
        <f>(G14*J14)/2</f>
        <v>387.5</v>
      </c>
      <c r="M14" s="151">
        <f>H14*J14</f>
        <v>75</v>
      </c>
      <c r="N14" s="157">
        <f>K14+L14+M14</f>
        <v>2787.5</v>
      </c>
      <c r="O14" s="129">
        <f>N14/F14</f>
        <v>3.7466397849462365</v>
      </c>
      <c r="P14" s="71"/>
      <c r="Q14" s="91">
        <f>N14/12</f>
        <v>232.29166666666666</v>
      </c>
      <c r="R14" s="144">
        <f>ROUND((N14+Q14)*23.59%,2)</f>
        <v>712.37</v>
      </c>
      <c r="S14" s="137">
        <f>N14+Q14+R14</f>
        <v>3732.1616666666664</v>
      </c>
      <c r="T14" s="129">
        <f>S14/F14</f>
        <v>5.0163463261648742</v>
      </c>
    </row>
    <row r="15" spans="2:20" s="72" customFormat="1" ht="15" customHeight="1" x14ac:dyDescent="0.25">
      <c r="B15" s="93" t="s">
        <v>65</v>
      </c>
      <c r="C15" s="69">
        <v>28</v>
      </c>
      <c r="D15" s="70"/>
      <c r="E15" s="94">
        <v>24</v>
      </c>
      <c r="F15" s="94">
        <f t="shared" ref="F15:F25" si="2">(C15+D15)*24</f>
        <v>672</v>
      </c>
      <c r="G15" s="95">
        <f t="shared" si="0"/>
        <v>224</v>
      </c>
      <c r="H15" s="95"/>
      <c r="I15" s="124">
        <v>160</v>
      </c>
      <c r="J15" s="96">
        <f t="shared" si="1"/>
        <v>3.125</v>
      </c>
      <c r="K15" s="97">
        <f>F15*J15</f>
        <v>2100</v>
      </c>
      <c r="L15" s="92">
        <f t="shared" ref="L15:L25" si="3">(G15*J15)/2</f>
        <v>350</v>
      </c>
      <c r="M15" s="151">
        <f t="shared" ref="M15:M25" si="4">H15*J15</f>
        <v>0</v>
      </c>
      <c r="N15" s="158">
        <f t="shared" ref="N15:N25" si="5">K15+L15+M15</f>
        <v>2450</v>
      </c>
      <c r="O15" s="129">
        <f t="shared" ref="O15:O25" si="6">N15/F15</f>
        <v>3.6458333333333335</v>
      </c>
      <c r="P15" s="71"/>
      <c r="Q15" s="97">
        <f>N15/12</f>
        <v>204.16666666666666</v>
      </c>
      <c r="R15" s="145">
        <f>ROUND((N15+Q15)*23.59%,2)</f>
        <v>626.12</v>
      </c>
      <c r="S15" s="138">
        <f t="shared" ref="S15:S25" si="7">N15+Q15+R15</f>
        <v>3280.2866666666664</v>
      </c>
      <c r="T15" s="132">
        <f t="shared" ref="T14:T26" si="8">S15/F15</f>
        <v>4.8813789682539674</v>
      </c>
    </row>
    <row r="16" spans="2:20" s="72" customFormat="1" ht="15" customHeight="1" x14ac:dyDescent="0.25">
      <c r="B16" s="93" t="s">
        <v>66</v>
      </c>
      <c r="C16" s="69">
        <v>31</v>
      </c>
      <c r="D16" s="70"/>
      <c r="E16" s="94">
        <v>24</v>
      </c>
      <c r="F16" s="94">
        <f t="shared" si="2"/>
        <v>744</v>
      </c>
      <c r="G16" s="95">
        <f>(C16+D16)*8</f>
        <v>248</v>
      </c>
      <c r="H16" s="95"/>
      <c r="I16" s="124">
        <v>184</v>
      </c>
      <c r="J16" s="96">
        <f t="shared" si="1"/>
        <v>2.7173913043478262</v>
      </c>
      <c r="K16" s="97">
        <f t="shared" ref="K14:K25" si="9">F16*J16</f>
        <v>2021.7391304347827</v>
      </c>
      <c r="L16" s="92">
        <f t="shared" si="3"/>
        <v>336.95652173913044</v>
      </c>
      <c r="M16" s="151">
        <f t="shared" si="4"/>
        <v>0</v>
      </c>
      <c r="N16" s="158">
        <f t="shared" si="5"/>
        <v>2358.695652173913</v>
      </c>
      <c r="O16" s="129">
        <f t="shared" si="6"/>
        <v>3.1702898550724639</v>
      </c>
      <c r="P16" s="71"/>
      <c r="Q16" s="97">
        <f t="shared" ref="Q15:Q25" si="10">N16/12</f>
        <v>196.55797101449275</v>
      </c>
      <c r="R16" s="145">
        <f>ROUND((N16+Q16)*23.59%,2)</f>
        <v>602.78</v>
      </c>
      <c r="S16" s="138">
        <f t="shared" si="7"/>
        <v>3158.0336231884057</v>
      </c>
      <c r="T16" s="132">
        <f t="shared" si="8"/>
        <v>4.2446688483715134</v>
      </c>
    </row>
    <row r="17" spans="2:20" s="72" customFormat="1" ht="15" customHeight="1" x14ac:dyDescent="0.25">
      <c r="B17" s="93" t="s">
        <v>67</v>
      </c>
      <c r="C17" s="69">
        <v>27</v>
      </c>
      <c r="D17" s="70">
        <v>3</v>
      </c>
      <c r="E17" s="94">
        <v>24</v>
      </c>
      <c r="F17" s="94">
        <f t="shared" si="2"/>
        <v>720</v>
      </c>
      <c r="G17" s="95">
        <f t="shared" si="0"/>
        <v>240</v>
      </c>
      <c r="H17" s="95">
        <f>(D17)*24</f>
        <v>72</v>
      </c>
      <c r="I17" s="124">
        <v>158</v>
      </c>
      <c r="J17" s="96">
        <f t="shared" si="1"/>
        <v>3.1645569620253164</v>
      </c>
      <c r="K17" s="97">
        <f t="shared" si="9"/>
        <v>2278.4810126582279</v>
      </c>
      <c r="L17" s="92">
        <f t="shared" si="3"/>
        <v>379.74683544303798</v>
      </c>
      <c r="M17" s="151">
        <f t="shared" si="4"/>
        <v>227.84810126582278</v>
      </c>
      <c r="N17" s="158">
        <f t="shared" si="5"/>
        <v>2886.0759493670885</v>
      </c>
      <c r="O17" s="129">
        <f t="shared" si="6"/>
        <v>4.0084388185654003</v>
      </c>
      <c r="P17" s="71"/>
      <c r="Q17" s="97">
        <f t="shared" si="10"/>
        <v>240.50632911392404</v>
      </c>
      <c r="R17" s="145">
        <f>ROUND((N17+Q17)*23.59%,2)</f>
        <v>737.56</v>
      </c>
      <c r="S17" s="138">
        <f t="shared" si="7"/>
        <v>3864.1422784810125</v>
      </c>
      <c r="T17" s="132">
        <f t="shared" si="8"/>
        <v>5.3668642756680729</v>
      </c>
    </row>
    <row r="18" spans="2:20" s="72" customFormat="1" ht="15" customHeight="1" x14ac:dyDescent="0.25">
      <c r="B18" s="93" t="s">
        <v>68</v>
      </c>
      <c r="C18" s="69">
        <v>27</v>
      </c>
      <c r="D18" s="70">
        <v>4</v>
      </c>
      <c r="E18" s="94">
        <v>24</v>
      </c>
      <c r="F18" s="94">
        <f t="shared" si="2"/>
        <v>744</v>
      </c>
      <c r="G18" s="95">
        <f t="shared" si="0"/>
        <v>248</v>
      </c>
      <c r="H18" s="95">
        <f>(D18)*24</f>
        <v>96</v>
      </c>
      <c r="I18" s="124">
        <v>159</v>
      </c>
      <c r="J18" s="96">
        <f t="shared" si="1"/>
        <v>3.1446540880503147</v>
      </c>
      <c r="K18" s="97">
        <f t="shared" si="9"/>
        <v>2339.6226415094343</v>
      </c>
      <c r="L18" s="92">
        <f t="shared" si="3"/>
        <v>389.93710691823901</v>
      </c>
      <c r="M18" s="151">
        <f t="shared" si="4"/>
        <v>301.88679245283021</v>
      </c>
      <c r="N18" s="158">
        <f t="shared" si="5"/>
        <v>3031.4465408805036</v>
      </c>
      <c r="O18" s="129">
        <f t="shared" si="6"/>
        <v>4.0745249205383116</v>
      </c>
      <c r="P18" s="71"/>
      <c r="Q18" s="97">
        <f t="shared" si="10"/>
        <v>252.6205450733753</v>
      </c>
      <c r="R18" s="145">
        <f>ROUND((N18+Q18)*23.59%,2)</f>
        <v>774.71</v>
      </c>
      <c r="S18" s="138">
        <f t="shared" si="7"/>
        <v>4058.7770859538787</v>
      </c>
      <c r="T18" s="132">
        <f t="shared" si="8"/>
        <v>5.4553455456369333</v>
      </c>
    </row>
    <row r="19" spans="2:20" s="72" customFormat="1" ht="15" customHeight="1" x14ac:dyDescent="0.25">
      <c r="B19" s="93" t="s">
        <v>69</v>
      </c>
      <c r="C19" s="69">
        <v>28</v>
      </c>
      <c r="D19" s="70">
        <v>2</v>
      </c>
      <c r="E19" s="94">
        <v>24</v>
      </c>
      <c r="F19" s="94">
        <f t="shared" si="2"/>
        <v>720</v>
      </c>
      <c r="G19" s="95">
        <f t="shared" si="0"/>
        <v>240</v>
      </c>
      <c r="H19" s="95">
        <f>(D19)*24</f>
        <v>48</v>
      </c>
      <c r="I19" s="124">
        <v>159</v>
      </c>
      <c r="J19" s="96">
        <f t="shared" si="1"/>
        <v>3.1446540880503147</v>
      </c>
      <c r="K19" s="97">
        <f t="shared" si="9"/>
        <v>2264.1509433962265</v>
      </c>
      <c r="L19" s="92">
        <f t="shared" si="3"/>
        <v>377.35849056603774</v>
      </c>
      <c r="M19" s="151">
        <f t="shared" si="4"/>
        <v>150.9433962264151</v>
      </c>
      <c r="N19" s="158">
        <f t="shared" si="5"/>
        <v>2792.4528301886794</v>
      </c>
      <c r="O19" s="129">
        <f t="shared" si="6"/>
        <v>3.8784067085953882</v>
      </c>
      <c r="P19" s="71"/>
      <c r="Q19" s="97">
        <f t="shared" si="10"/>
        <v>232.70440251572327</v>
      </c>
      <c r="R19" s="145">
        <f>ROUND((N19+Q19)*23.59%,2)</f>
        <v>713.63</v>
      </c>
      <c r="S19" s="138">
        <f t="shared" si="7"/>
        <v>3738.7872327044029</v>
      </c>
      <c r="T19" s="132">
        <f t="shared" si="8"/>
        <v>5.1927600454227818</v>
      </c>
    </row>
    <row r="20" spans="2:20" s="72" customFormat="1" ht="15" customHeight="1" x14ac:dyDescent="0.25">
      <c r="B20" s="93" t="s">
        <v>70</v>
      </c>
      <c r="C20" s="69">
        <v>31</v>
      </c>
      <c r="D20" s="70"/>
      <c r="E20" s="94">
        <v>24</v>
      </c>
      <c r="F20" s="94">
        <f t="shared" si="2"/>
        <v>744</v>
      </c>
      <c r="G20" s="95">
        <f t="shared" si="0"/>
        <v>248</v>
      </c>
      <c r="H20" s="95"/>
      <c r="I20" s="124">
        <v>176</v>
      </c>
      <c r="J20" s="96">
        <f t="shared" si="1"/>
        <v>2.8409090909090908</v>
      </c>
      <c r="K20" s="97">
        <f t="shared" si="9"/>
        <v>2113.6363636363635</v>
      </c>
      <c r="L20" s="92">
        <f t="shared" si="3"/>
        <v>352.27272727272725</v>
      </c>
      <c r="M20" s="151">
        <f t="shared" si="4"/>
        <v>0</v>
      </c>
      <c r="N20" s="158">
        <f t="shared" si="5"/>
        <v>2465.909090909091</v>
      </c>
      <c r="O20" s="129">
        <f t="shared" si="6"/>
        <v>3.3143939393939394</v>
      </c>
      <c r="P20" s="71"/>
      <c r="Q20" s="97">
        <f t="shared" si="10"/>
        <v>205.49242424242425</v>
      </c>
      <c r="R20" s="145">
        <f>ROUND((N20+Q20)*23.59%,2)</f>
        <v>630.17999999999995</v>
      </c>
      <c r="S20" s="138">
        <f t="shared" si="7"/>
        <v>3301.5815151515149</v>
      </c>
      <c r="T20" s="132">
        <f t="shared" si="8"/>
        <v>4.437609563375692</v>
      </c>
    </row>
    <row r="21" spans="2:20" s="72" customFormat="1" ht="15" customHeight="1" x14ac:dyDescent="0.25">
      <c r="B21" s="93" t="s">
        <v>71</v>
      </c>
      <c r="C21" s="69">
        <v>31</v>
      </c>
      <c r="D21" s="70"/>
      <c r="E21" s="94">
        <v>24</v>
      </c>
      <c r="F21" s="94">
        <f t="shared" si="2"/>
        <v>744</v>
      </c>
      <c r="G21" s="95">
        <f t="shared" si="0"/>
        <v>248</v>
      </c>
      <c r="H21" s="95"/>
      <c r="I21" s="124">
        <v>176</v>
      </c>
      <c r="J21" s="96">
        <f t="shared" si="1"/>
        <v>2.8409090909090908</v>
      </c>
      <c r="K21" s="97">
        <f t="shared" si="9"/>
        <v>2113.6363636363635</v>
      </c>
      <c r="L21" s="92">
        <f t="shared" si="3"/>
        <v>352.27272727272725</v>
      </c>
      <c r="M21" s="151">
        <f t="shared" si="4"/>
        <v>0</v>
      </c>
      <c r="N21" s="158">
        <f t="shared" si="5"/>
        <v>2465.909090909091</v>
      </c>
      <c r="O21" s="129">
        <f t="shared" si="6"/>
        <v>3.3143939393939394</v>
      </c>
      <c r="P21" s="71"/>
      <c r="Q21" s="97">
        <f t="shared" si="10"/>
        <v>205.49242424242425</v>
      </c>
      <c r="R21" s="145">
        <f>ROUND((N21+Q21)*23.59%,2)</f>
        <v>630.17999999999995</v>
      </c>
      <c r="S21" s="138">
        <f t="shared" si="7"/>
        <v>3301.5815151515149</v>
      </c>
      <c r="T21" s="132">
        <f t="shared" si="8"/>
        <v>4.437609563375692</v>
      </c>
    </row>
    <row r="22" spans="2:20" s="72" customFormat="1" ht="15" customHeight="1" x14ac:dyDescent="0.25">
      <c r="B22" s="93" t="s">
        <v>72</v>
      </c>
      <c r="C22" s="69">
        <v>30</v>
      </c>
      <c r="D22" s="70"/>
      <c r="E22" s="94">
        <v>24</v>
      </c>
      <c r="F22" s="94">
        <f t="shared" si="2"/>
        <v>720</v>
      </c>
      <c r="G22" s="95">
        <f t="shared" si="0"/>
        <v>240</v>
      </c>
      <c r="H22" s="95"/>
      <c r="I22" s="124">
        <v>176</v>
      </c>
      <c r="J22" s="96">
        <f t="shared" si="1"/>
        <v>2.8409090909090908</v>
      </c>
      <c r="K22" s="97">
        <f t="shared" si="9"/>
        <v>2045.4545454545455</v>
      </c>
      <c r="L22" s="92">
        <f t="shared" si="3"/>
        <v>340.90909090909088</v>
      </c>
      <c r="M22" s="151">
        <f t="shared" si="4"/>
        <v>0</v>
      </c>
      <c r="N22" s="158">
        <f t="shared" si="5"/>
        <v>2386.3636363636365</v>
      </c>
      <c r="O22" s="129">
        <f t="shared" si="6"/>
        <v>3.3143939393939394</v>
      </c>
      <c r="P22" s="71"/>
      <c r="Q22" s="97">
        <f t="shared" si="10"/>
        <v>198.86363636363637</v>
      </c>
      <c r="R22" s="145">
        <f>ROUND((N22+Q22)*23.59%,2)</f>
        <v>609.86</v>
      </c>
      <c r="S22" s="138">
        <f t="shared" si="7"/>
        <v>3195.0872727272731</v>
      </c>
      <c r="T22" s="132">
        <f t="shared" si="8"/>
        <v>4.4376212121212131</v>
      </c>
    </row>
    <row r="23" spans="2:20" s="72" customFormat="1" ht="15" customHeight="1" x14ac:dyDescent="0.25">
      <c r="B23" s="93" t="s">
        <v>73</v>
      </c>
      <c r="C23" s="69">
        <v>31</v>
      </c>
      <c r="D23" s="70"/>
      <c r="E23" s="94">
        <v>24</v>
      </c>
      <c r="F23" s="94">
        <f t="shared" si="2"/>
        <v>744</v>
      </c>
      <c r="G23" s="95">
        <f t="shared" si="0"/>
        <v>248</v>
      </c>
      <c r="H23" s="95"/>
      <c r="I23" s="124">
        <v>168</v>
      </c>
      <c r="J23" s="96">
        <f t="shared" si="1"/>
        <v>2.9761904761904763</v>
      </c>
      <c r="K23" s="97">
        <f t="shared" si="9"/>
        <v>2214.2857142857142</v>
      </c>
      <c r="L23" s="92">
        <f t="shared" si="3"/>
        <v>369.04761904761904</v>
      </c>
      <c r="M23" s="151">
        <f t="shared" si="4"/>
        <v>0</v>
      </c>
      <c r="N23" s="158">
        <f>K23+L23+M23</f>
        <v>2583.333333333333</v>
      </c>
      <c r="O23" s="129">
        <f t="shared" si="6"/>
        <v>3.4722222222222219</v>
      </c>
      <c r="P23" s="71"/>
      <c r="Q23" s="97">
        <f t="shared" si="10"/>
        <v>215.27777777777774</v>
      </c>
      <c r="R23" s="145">
        <f>ROUND((N23+Q23)*23.59%,2)</f>
        <v>660.19</v>
      </c>
      <c r="S23" s="138">
        <f t="shared" si="7"/>
        <v>3458.8011111111109</v>
      </c>
      <c r="T23" s="132">
        <f t="shared" si="8"/>
        <v>4.6489262246117082</v>
      </c>
    </row>
    <row r="24" spans="2:20" s="72" customFormat="1" ht="15" customHeight="1" x14ac:dyDescent="0.25">
      <c r="B24" s="98" t="s">
        <v>74</v>
      </c>
      <c r="C24" s="69">
        <v>29</v>
      </c>
      <c r="D24" s="70">
        <v>1</v>
      </c>
      <c r="E24" s="94">
        <v>24</v>
      </c>
      <c r="F24" s="94">
        <f t="shared" si="2"/>
        <v>720</v>
      </c>
      <c r="G24" s="95">
        <f t="shared" si="0"/>
        <v>240</v>
      </c>
      <c r="H24" s="95">
        <f>(D24)*24</f>
        <v>24</v>
      </c>
      <c r="I24" s="124">
        <v>167</v>
      </c>
      <c r="J24" s="96">
        <f t="shared" si="1"/>
        <v>2.9940119760479043</v>
      </c>
      <c r="K24" s="97">
        <f t="shared" si="9"/>
        <v>2155.688622754491</v>
      </c>
      <c r="L24" s="92">
        <f t="shared" si="3"/>
        <v>359.28143712574854</v>
      </c>
      <c r="M24" s="151">
        <f t="shared" si="4"/>
        <v>71.856287425149702</v>
      </c>
      <c r="N24" s="158">
        <f t="shared" si="5"/>
        <v>2586.8263473053894</v>
      </c>
      <c r="O24" s="129">
        <f t="shared" si="6"/>
        <v>3.5928143712574854</v>
      </c>
      <c r="P24" s="71"/>
      <c r="Q24" s="99">
        <f t="shared" si="10"/>
        <v>215.56886227544911</v>
      </c>
      <c r="R24" s="145">
        <f>ROUND((N24+Q24)*23.59%,2)</f>
        <v>661.09</v>
      </c>
      <c r="S24" s="138">
        <f t="shared" si="7"/>
        <v>3463.4852095808387</v>
      </c>
      <c r="T24" s="132">
        <f t="shared" si="8"/>
        <v>4.8103961244178315</v>
      </c>
    </row>
    <row r="25" spans="2:20" s="72" customFormat="1" ht="15" customHeight="1" thickBot="1" x14ac:dyDescent="0.3">
      <c r="B25" s="100" t="s">
        <v>75</v>
      </c>
      <c r="C25" s="69">
        <v>27</v>
      </c>
      <c r="D25" s="70">
        <v>4</v>
      </c>
      <c r="E25" s="101">
        <v>24</v>
      </c>
      <c r="F25" s="101">
        <f t="shared" si="2"/>
        <v>744</v>
      </c>
      <c r="G25" s="102">
        <f t="shared" si="0"/>
        <v>248</v>
      </c>
      <c r="H25" s="103">
        <f>(D25)*24</f>
        <v>96</v>
      </c>
      <c r="I25" s="124">
        <v>166</v>
      </c>
      <c r="J25" s="96">
        <f t="shared" si="1"/>
        <v>3.0120481927710845</v>
      </c>
      <c r="K25" s="97">
        <f t="shared" si="9"/>
        <v>2240.9638554216867</v>
      </c>
      <c r="L25" s="92">
        <f t="shared" si="3"/>
        <v>373.49397590361446</v>
      </c>
      <c r="M25" s="151">
        <f t="shared" si="4"/>
        <v>289.15662650602411</v>
      </c>
      <c r="N25" s="158">
        <f t="shared" si="5"/>
        <v>2903.6144578313256</v>
      </c>
      <c r="O25" s="129">
        <f t="shared" si="6"/>
        <v>3.9027076046119968</v>
      </c>
      <c r="P25" s="71"/>
      <c r="Q25" s="104">
        <f t="shared" si="10"/>
        <v>241.96787148594379</v>
      </c>
      <c r="R25" s="145">
        <f>ROUND((N25+Q25)*23.59%,2)</f>
        <v>742.04</v>
      </c>
      <c r="S25" s="138">
        <f>N25+Q25+R25</f>
        <v>3887.6223293172693</v>
      </c>
      <c r="T25" s="133">
        <f>S25/F25</f>
        <v>5.2252988297275129</v>
      </c>
    </row>
    <row r="26" spans="2:20" s="80" customFormat="1" ht="21.75" customHeight="1" thickBot="1" x14ac:dyDescent="0.3">
      <c r="B26" s="116" t="s">
        <v>5</v>
      </c>
      <c r="C26" s="117">
        <f>SUM(C14:C25)</f>
        <v>350</v>
      </c>
      <c r="D26" s="118">
        <f>SUM(D14:D25)</f>
        <v>15</v>
      </c>
      <c r="E26" s="119"/>
      <c r="F26" s="120">
        <f t="shared" ref="F26:R26" si="11">SUM(F14:F25)</f>
        <v>8760</v>
      </c>
      <c r="G26" s="120">
        <f>SUM(G14:G25)</f>
        <v>2920</v>
      </c>
      <c r="H26" s="120">
        <f>SUM(H14:H25)</f>
        <v>360</v>
      </c>
      <c r="I26" s="121">
        <f>SUM(I14:I25)</f>
        <v>2009</v>
      </c>
      <c r="J26" s="122"/>
      <c r="K26" s="115">
        <f>SUM(K14:K25)</f>
        <v>26212.659193187836</v>
      </c>
      <c r="L26" s="123">
        <f t="shared" si="11"/>
        <v>4368.7765321979732</v>
      </c>
      <c r="M26" s="152">
        <f>SUM(M14:M25)</f>
        <v>1116.6912038762418</v>
      </c>
      <c r="N26" s="159">
        <f t="shared" si="11"/>
        <v>31698.126929262049</v>
      </c>
      <c r="O26" s="130">
        <f>N26/F26</f>
        <v>3.618507640326718</v>
      </c>
      <c r="P26" s="79"/>
      <c r="Q26" s="115">
        <f>SUM(Q14:Q25)</f>
        <v>2641.5105774385042</v>
      </c>
      <c r="R26" s="146">
        <f>SUM(R14:R25)</f>
        <v>8100.71</v>
      </c>
      <c r="S26" s="139">
        <f>SUM(S14:S25)</f>
        <v>42440.347506700549</v>
      </c>
      <c r="T26" s="130">
        <f>S26/F26+0.005211472</f>
        <v>4.8500000001621633</v>
      </c>
    </row>
    <row r="27" spans="2:20" ht="24.75" customHeight="1" thickBot="1" x14ac:dyDescent="0.4">
      <c r="B27" s="58"/>
      <c r="C27" s="58"/>
      <c r="D27" s="58"/>
      <c r="E27" s="58"/>
      <c r="F27" s="58"/>
      <c r="G27" s="58"/>
      <c r="H27" s="58"/>
      <c r="I27" s="58"/>
      <c r="J27" s="58"/>
      <c r="K27" s="63"/>
      <c r="L27" s="63"/>
      <c r="M27" s="63"/>
      <c r="N27" s="63"/>
      <c r="O27" s="63"/>
      <c r="P27" s="60"/>
      <c r="Q27" s="63"/>
      <c r="R27" s="58"/>
      <c r="S27" s="241" t="s">
        <v>79</v>
      </c>
      <c r="T27" s="242"/>
    </row>
    <row r="28" spans="2:20" ht="6" customHeight="1" x14ac:dyDescent="0.35">
      <c r="B28" s="58"/>
      <c r="C28" s="58"/>
      <c r="D28" s="58"/>
      <c r="E28" s="58"/>
      <c r="F28" s="58"/>
      <c r="G28" s="58"/>
      <c r="H28" s="58"/>
      <c r="I28" s="58"/>
      <c r="J28" s="58"/>
      <c r="K28" s="63"/>
      <c r="L28" s="63"/>
      <c r="M28" s="63"/>
      <c r="N28" s="63"/>
      <c r="O28" s="63"/>
      <c r="P28" s="60"/>
      <c r="Q28" s="63"/>
      <c r="R28" s="58"/>
      <c r="S28" s="58"/>
      <c r="T28" s="58"/>
    </row>
    <row r="29" spans="2:20" s="61" customFormat="1" ht="15" customHeight="1" x14ac:dyDescent="0.25">
      <c r="B29" s="84" t="s">
        <v>48</v>
      </c>
      <c r="E29" s="77"/>
      <c r="F29" s="77"/>
      <c r="G29" s="77"/>
      <c r="H29" s="77"/>
      <c r="I29" s="77"/>
    </row>
    <row r="30" spans="2:20" s="61" customFormat="1" ht="15" customHeight="1" x14ac:dyDescent="0.25">
      <c r="B30" s="85" t="s">
        <v>76</v>
      </c>
      <c r="C30" s="78"/>
      <c r="D30" s="78"/>
      <c r="E30" s="78"/>
      <c r="F30" s="78"/>
      <c r="G30" s="78"/>
      <c r="H30" s="78"/>
      <c r="I30" s="78"/>
      <c r="J30" s="78"/>
      <c r="P30" s="60"/>
    </row>
    <row r="31" spans="2:20" ht="12.75" customHeight="1" x14ac:dyDescent="0.25"/>
    <row r="32" spans="2:20" ht="7.5" customHeight="1" x14ac:dyDescent="0.25">
      <c r="E32" s="64"/>
      <c r="F32" s="64"/>
      <c r="G32" s="64"/>
      <c r="H32" s="64"/>
      <c r="I32" s="64"/>
    </row>
    <row r="33" spans="2:9" s="61" customFormat="1" ht="22.5" customHeight="1" x14ac:dyDescent="0.25">
      <c r="B33" s="236" t="s">
        <v>49</v>
      </c>
      <c r="C33" s="237"/>
      <c r="D33" s="237"/>
      <c r="E33" s="237"/>
      <c r="F33" s="237"/>
      <c r="G33" s="237"/>
      <c r="H33" s="237"/>
      <c r="I33" s="238"/>
    </row>
    <row r="34" spans="2:9" ht="8.25" customHeight="1" x14ac:dyDescent="0.25">
      <c r="B34" s="234"/>
      <c r="C34" s="234"/>
      <c r="D34" s="235"/>
      <c r="E34" s="65"/>
      <c r="F34" s="66"/>
      <c r="G34" s="66"/>
      <c r="H34" s="66"/>
      <c r="I34" s="66"/>
    </row>
    <row r="35" spans="2:9" s="61" customFormat="1" ht="16.5" customHeight="1" x14ac:dyDescent="0.25">
      <c r="B35" s="226" t="s">
        <v>55</v>
      </c>
      <c r="C35" s="226"/>
      <c r="D35" s="226"/>
      <c r="E35" s="226"/>
      <c r="F35" s="226"/>
      <c r="G35" s="31">
        <v>0.02</v>
      </c>
      <c r="H35" s="83" t="s">
        <v>20</v>
      </c>
      <c r="I35" s="67"/>
    </row>
    <row r="36" spans="2:9" s="61" customFormat="1" ht="16.5" customHeight="1" x14ac:dyDescent="0.25">
      <c r="B36" s="227" t="s">
        <v>56</v>
      </c>
      <c r="C36" s="227"/>
      <c r="D36" s="227"/>
      <c r="E36" s="227"/>
      <c r="F36" s="227"/>
      <c r="G36" s="31">
        <v>0.02</v>
      </c>
      <c r="H36" s="83" t="s">
        <v>20</v>
      </c>
      <c r="I36" s="67"/>
    </row>
    <row r="37" spans="2:9" s="61" customFormat="1" ht="16.5" customHeight="1" x14ac:dyDescent="0.25">
      <c r="B37" s="227" t="s">
        <v>57</v>
      </c>
      <c r="C37" s="227"/>
      <c r="D37" s="227"/>
      <c r="E37" s="227"/>
      <c r="F37" s="227"/>
      <c r="G37" s="31">
        <v>0.04</v>
      </c>
      <c r="H37" s="83" t="s">
        <v>20</v>
      </c>
      <c r="I37" s="67"/>
    </row>
    <row r="38" spans="2:9" s="61" customFormat="1" ht="8.25" customHeight="1" x14ac:dyDescent="0.25">
      <c r="B38" s="86"/>
      <c r="C38" s="86"/>
      <c r="D38" s="86"/>
      <c r="E38" s="86"/>
      <c r="F38" s="86"/>
      <c r="G38" s="82"/>
      <c r="H38" s="83"/>
      <c r="I38" s="67"/>
    </row>
    <row r="39" spans="2:9" s="61" customFormat="1" ht="29.25" customHeight="1" x14ac:dyDescent="0.25">
      <c r="B39" s="224" t="s">
        <v>50</v>
      </c>
      <c r="C39" s="224"/>
      <c r="D39" s="224"/>
      <c r="E39" s="224"/>
      <c r="F39" s="225"/>
      <c r="G39" s="160">
        <f>T26+G35+G36+G37</f>
        <v>4.9300000001621624</v>
      </c>
      <c r="H39" s="161" t="s">
        <v>20</v>
      </c>
      <c r="I39" s="162"/>
    </row>
    <row r="40" spans="2:9" x14ac:dyDescent="0.25">
      <c r="E40" s="68"/>
    </row>
    <row r="42" spans="2:9" ht="15.75" x14ac:dyDescent="0.25">
      <c r="B42" s="105"/>
    </row>
  </sheetData>
  <mergeCells count="33">
    <mergeCell ref="B3:T3"/>
    <mergeCell ref="B5:T5"/>
    <mergeCell ref="B8:D8"/>
    <mergeCell ref="B1:T1"/>
    <mergeCell ref="Q9:R9"/>
    <mergeCell ref="S9:S10"/>
    <mergeCell ref="T9:T10"/>
    <mergeCell ref="E10:E11"/>
    <mergeCell ref="K9:O9"/>
    <mergeCell ref="D10:D11"/>
    <mergeCell ref="C10:C11"/>
    <mergeCell ref="S27:T27"/>
    <mergeCell ref="I10:I11"/>
    <mergeCell ref="H10:H11"/>
    <mergeCell ref="G10:G11"/>
    <mergeCell ref="F10:F11"/>
    <mergeCell ref="J12:J13"/>
    <mergeCell ref="I12:I13"/>
    <mergeCell ref="H12:H13"/>
    <mergeCell ref="G12:G13"/>
    <mergeCell ref="F12:F13"/>
    <mergeCell ref="E12:E13"/>
    <mergeCell ref="J9:J11"/>
    <mergeCell ref="B39:F39"/>
    <mergeCell ref="B35:F35"/>
    <mergeCell ref="B36:F36"/>
    <mergeCell ref="B37:F37"/>
    <mergeCell ref="C9:I9"/>
    <mergeCell ref="B9:B13"/>
    <mergeCell ref="B34:D34"/>
    <mergeCell ref="B33:I33"/>
    <mergeCell ref="D12:D13"/>
    <mergeCell ref="C12:C13"/>
  </mergeCells>
  <pageMargins left="0.31496062992125984" right="0.31496062992125984" top="0.6692913385826772" bottom="0.59055118110236227"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2021</vt:lpstr>
      <vt:lpstr>2021 (jauna versija)</vt:lpstr>
    </vt:vector>
  </TitlesOfParts>
  <Company>SIA Tornis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Madlen</cp:lastModifiedBy>
  <cp:lastPrinted>2020-12-28T13:28:45Z</cp:lastPrinted>
  <dcterms:created xsi:type="dcterms:W3CDTF">2013-03-25T17:12:18Z</dcterms:created>
  <dcterms:modified xsi:type="dcterms:W3CDTF">2020-12-28T13:31:21Z</dcterms:modified>
</cp:coreProperties>
</file>