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https://iubgovlv.sharepoint.com/sites/inf_dep/Koplietojamie dokumenti/General/ID/Statistika/Renate/Darba/2022.gads/Pārskati/SPSIL/"/>
    </mc:Choice>
  </mc:AlternateContent>
  <xr:revisionPtr revIDLastSave="146" documentId="13_ncr:1_{514E6CE7-0999-40EA-896A-0A33BD00FC0B}" xr6:coauthVersionLast="47" xr6:coauthVersionMax="47" xr10:uidLastSave="{EF6327C4-4CC8-448D-B6FF-F91C42E5C4E5}"/>
  <bookViews>
    <workbookView xWindow="29580" yWindow="780" windowWidth="21600" windowHeight="12735" xr2:uid="{00000000-000D-0000-FFFF-FFFF00000000}"/>
  </bookViews>
  <sheets>
    <sheet name="SPSIL_2021_gads" sheetId="1" r:id="rId1"/>
    <sheet name="Satura_rādītājs_metodoloģija" sheetId="2" r:id="rId2"/>
    <sheet name="Zem_Tab_Dinamika" sheetId="3" r:id="rId3"/>
    <sheet name="Izņēmumi" sheetId="4" r:id="rId4"/>
    <sheet name="Duālo_pasūtītāju_saraksts" sheetId="5" r:id="rId5"/>
    <sheet name="Secinājumi" sheetId="6" r:id="rId6"/>
  </sheets>
  <externalReferences>
    <externalReference r:id="rId7"/>
  </externalReferences>
  <calcPr calcId="191029"/>
  <customWorkbookViews>
    <customWorkbookView name="EM - Personal View" guid="{C520D7F7-BD71-4ED9-BD7D-7AD450B86C47}" mergeInterval="0" personalView="1" maximized="1" windowWidth="1362" windowHeight="508"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6" i="3" l="1"/>
  <c r="I15" i="3"/>
  <c r="I14" i="3"/>
  <c r="I13" i="3"/>
  <c r="Q73" i="4"/>
  <c r="Q71" i="4"/>
  <c r="P73" i="4"/>
  <c r="P72" i="4"/>
  <c r="P71" i="4"/>
  <c r="Y59" i="4"/>
  <c r="Y58" i="4"/>
  <c r="Y57" i="4"/>
  <c r="Y56" i="4"/>
  <c r="Y55" i="4"/>
  <c r="Y54" i="4"/>
  <c r="Y53" i="4"/>
  <c r="Y52" i="4"/>
  <c r="Y51" i="4"/>
  <c r="Y50" i="4"/>
  <c r="Y49" i="4"/>
  <c r="T59" i="4"/>
  <c r="T58" i="4"/>
  <c r="T57" i="4"/>
  <c r="T56" i="4"/>
  <c r="T55" i="4"/>
  <c r="T54" i="4"/>
  <c r="T53" i="4"/>
  <c r="T52" i="4"/>
  <c r="T51" i="4"/>
  <c r="T50" i="4"/>
  <c r="T49" i="4"/>
  <c r="S49" i="4"/>
  <c r="S59" i="4"/>
  <c r="S58" i="4"/>
  <c r="S57" i="4"/>
  <c r="S56" i="4"/>
  <c r="S55" i="4"/>
  <c r="S54" i="4"/>
  <c r="S53" i="4"/>
  <c r="S52" i="4"/>
  <c r="S51" i="4"/>
  <c r="S50" i="4"/>
  <c r="Q70" i="4"/>
  <c r="Q68" i="4"/>
  <c r="U58" i="4"/>
  <c r="U56" i="4"/>
  <c r="U52" i="4"/>
  <c r="U51" i="4"/>
  <c r="U50" i="4"/>
  <c r="U49" i="4"/>
  <c r="L41" i="4"/>
  <c r="K41" i="4"/>
  <c r="J41" i="4"/>
  <c r="L40" i="4"/>
  <c r="K40" i="4"/>
  <c r="J40" i="4"/>
  <c r="L39" i="4"/>
  <c r="K39" i="4"/>
  <c r="L38" i="4"/>
  <c r="K38" i="4"/>
  <c r="J38" i="4"/>
  <c r="L37" i="4"/>
  <c r="K37" i="4"/>
  <c r="J37" i="4"/>
  <c r="Y14" i="4"/>
  <c r="X14" i="4"/>
  <c r="W14" i="4"/>
  <c r="Z14" i="4" l="1"/>
  <c r="P60" i="4" l="1"/>
  <c r="O60" i="4"/>
  <c r="N60" i="4"/>
  <c r="M60" i="4"/>
  <c r="L60" i="4"/>
  <c r="K60" i="4"/>
  <c r="I60" i="4"/>
  <c r="J60" i="4"/>
  <c r="H60" i="4"/>
  <c r="G60" i="4"/>
  <c r="F60" i="4"/>
  <c r="E60" i="4"/>
  <c r="R60" i="4"/>
  <c r="Q60" i="4"/>
  <c r="U59" i="4"/>
  <c r="U57" i="4"/>
  <c r="U55" i="4"/>
  <c r="U54" i="4"/>
  <c r="U53" i="4"/>
  <c r="H35" i="4"/>
  <c r="K35" i="4" s="1"/>
  <c r="G35" i="4"/>
  <c r="J35" i="4" s="1"/>
  <c r="O71" i="4" l="1"/>
  <c r="Y13" i="4"/>
  <c r="X13" i="4"/>
  <c r="W13" i="4"/>
  <c r="Z13" i="4" l="1"/>
  <c r="Y12" i="4"/>
  <c r="X12" i="4"/>
  <c r="W12" i="4"/>
  <c r="Z12" i="4" l="1"/>
  <c r="I35" i="4"/>
  <c r="L35" i="4" s="1"/>
  <c r="S60" i="4" l="1"/>
  <c r="U60" i="4"/>
  <c r="N73" i="4"/>
  <c r="Y5" i="4"/>
  <c r="Y11" i="4"/>
  <c r="X11" i="4"/>
  <c r="W11" i="4"/>
  <c r="Y10" i="4"/>
  <c r="X10" i="4"/>
  <c r="W10" i="4"/>
  <c r="J39" i="4"/>
  <c r="C22" i="4"/>
  <c r="V55" i="4" l="1"/>
  <c r="AB55" i="4" s="1"/>
  <c r="V58" i="4"/>
  <c r="AB58" i="4" s="1"/>
  <c r="V52" i="4"/>
  <c r="AB52" i="4" s="1"/>
  <c r="V51" i="4"/>
  <c r="AB51" i="4" s="1"/>
  <c r="V50" i="4"/>
  <c r="AB50" i="4" s="1"/>
  <c r="V49" i="4"/>
  <c r="AB49" i="4" s="1"/>
  <c r="V54" i="4"/>
  <c r="AB54" i="4" s="1"/>
  <c r="N71" i="4"/>
  <c r="V56" i="4"/>
  <c r="AB56" i="4" s="1"/>
  <c r="V53" i="4"/>
  <c r="AB53" i="4" s="1"/>
  <c r="V57" i="4"/>
  <c r="AB57" i="4" s="1"/>
  <c r="V59" i="4"/>
  <c r="AB59" i="4" s="1"/>
  <c r="Z11" i="4"/>
  <c r="Z10" i="4"/>
  <c r="T60" i="4" l="1"/>
  <c r="V60" i="4"/>
  <c r="Y9" i="4"/>
  <c r="X9" i="4"/>
  <c r="Y8" i="4"/>
  <c r="D23" i="4" s="1"/>
  <c r="X8" i="4"/>
  <c r="W8" i="4"/>
  <c r="B23" i="4" s="1"/>
  <c r="C23" i="4" s="1"/>
  <c r="Y7" i="4"/>
  <c r="D22" i="4" s="1"/>
  <c r="X7" i="4"/>
  <c r="Y6" i="4"/>
  <c r="X6" i="4"/>
  <c r="X5" i="4"/>
  <c r="Z8" i="4" l="1"/>
  <c r="Z7" i="4"/>
  <c r="Z6" i="4"/>
  <c r="D21" i="4"/>
  <c r="Z9" i="4"/>
  <c r="Z5" i="4"/>
  <c r="D20" i="4"/>
  <c r="H19" i="3" l="1"/>
  <c r="H18" i="3"/>
  <c r="H17" i="3"/>
  <c r="H16" i="3"/>
  <c r="H15" i="3"/>
  <c r="H14" i="3"/>
  <c r="H13" i="3"/>
  <c r="H12" i="3"/>
  <c r="H20" i="3" l="1"/>
  <c r="E6" i="3"/>
  <c r="E5" i="3"/>
  <c r="E4" i="3"/>
  <c r="F33" i="3"/>
  <c r="D33" i="3"/>
  <c r="B33" i="3"/>
  <c r="H32" i="3"/>
  <c r="G32" i="3" s="1"/>
  <c r="H31" i="3"/>
  <c r="G31" i="3" s="1"/>
  <c r="H30" i="3"/>
  <c r="G30" i="3" s="1"/>
  <c r="H29" i="3"/>
  <c r="G29" i="3" s="1"/>
  <c r="H28" i="3"/>
  <c r="G28" i="3" s="1"/>
  <c r="H27" i="3"/>
  <c r="G27" i="3" s="1"/>
  <c r="H26" i="3"/>
  <c r="G26" i="3" s="1"/>
  <c r="H25" i="3"/>
  <c r="G25" i="3" s="1"/>
  <c r="F20" i="3"/>
  <c r="G19" i="3" s="1"/>
  <c r="D20" i="3"/>
  <c r="E19" i="3" s="1"/>
  <c r="B20" i="3"/>
  <c r="C17" i="3" s="1"/>
  <c r="C7" i="3"/>
  <c r="D4" i="3" s="1"/>
  <c r="T4" i="3" s="1"/>
  <c r="B7" i="3"/>
  <c r="D5" i="3" l="1"/>
  <c r="T5" i="3" s="1"/>
  <c r="D6" i="3"/>
  <c r="T6" i="3" s="1"/>
  <c r="I17" i="3"/>
  <c r="I18" i="3"/>
  <c r="I19" i="3"/>
  <c r="I12" i="3"/>
  <c r="H33" i="3"/>
  <c r="G33" i="3" s="1"/>
  <c r="E15" i="3"/>
  <c r="G12" i="3"/>
  <c r="G15" i="3"/>
  <c r="G13" i="3"/>
  <c r="G17" i="3"/>
  <c r="G14" i="3"/>
  <c r="G18" i="3"/>
  <c r="E13" i="3"/>
  <c r="E12" i="3"/>
  <c r="E14" i="3"/>
  <c r="E16" i="3"/>
  <c r="E18" i="3"/>
  <c r="E17" i="3"/>
  <c r="C15" i="3"/>
  <c r="C19" i="3"/>
  <c r="C12" i="3"/>
  <c r="C16" i="3"/>
  <c r="C14" i="3"/>
  <c r="C13" i="3"/>
  <c r="G16" i="3"/>
  <c r="C18" i="3"/>
  <c r="C25" i="3"/>
  <c r="C26" i="3"/>
  <c r="C27" i="3"/>
  <c r="C28" i="3"/>
  <c r="C29" i="3"/>
  <c r="C30" i="3"/>
  <c r="C31" i="3"/>
  <c r="C32" i="3"/>
  <c r="E7" i="3"/>
  <c r="E25" i="3"/>
  <c r="E26" i="3"/>
  <c r="E27" i="3"/>
  <c r="E28" i="3"/>
  <c r="E29" i="3"/>
  <c r="E30" i="3"/>
  <c r="E31" i="3"/>
  <c r="E32" i="3"/>
  <c r="I20" i="3" l="1"/>
  <c r="D7" i="3"/>
  <c r="E33" i="3"/>
  <c r="C33" i="3"/>
  <c r="G20" i="3"/>
  <c r="E20" i="3"/>
  <c r="C20" i="3"/>
</calcChain>
</file>

<file path=xl/sharedStrings.xml><?xml version="1.0" encoding="utf-8"?>
<sst xmlns="http://schemas.openxmlformats.org/spreadsheetml/2006/main" count="409" uniqueCount="279">
  <si>
    <t>Iepirkumu veids</t>
  </si>
  <si>
    <t>Noslēgto iepirkumu līgumu skaits</t>
  </si>
  <si>
    <t>Noslēgto līgumu summa (milj.EUR)</t>
  </si>
  <si>
    <t>Īpatsvars (%)</t>
  </si>
  <si>
    <t>Būvdarbi</t>
  </si>
  <si>
    <t>Prece</t>
  </si>
  <si>
    <t>Pakalpojumi</t>
  </si>
  <si>
    <t>Kopā</t>
  </si>
  <si>
    <t>Darbības jomas</t>
  </si>
  <si>
    <t>Būvdarbi (EUR)</t>
  </si>
  <si>
    <t>Preču piegāde (EUR)</t>
  </si>
  <si>
    <t>Siltumapgāde, gāze</t>
  </si>
  <si>
    <t>Elektroenerģija</t>
  </si>
  <si>
    <t>Ūdensapgāde</t>
  </si>
  <si>
    <t>Dzelzceļu pakalpojumi</t>
  </si>
  <si>
    <t>Pasažieru pārvadājumi</t>
  </si>
  <si>
    <t>Pasta pakalpojumi</t>
  </si>
  <si>
    <t>Ostas</t>
  </si>
  <si>
    <t>Lidostas</t>
  </si>
  <si>
    <t xml:space="preserve">Kopā </t>
  </si>
  <si>
    <t xml:space="preserve">Kopā (EUR) </t>
  </si>
  <si>
    <t>Bāze: kopējā zem ES līgumcenu sliekšņa iepirkumu līgumu summa attiecīgajā gadā (milj.EUR)</t>
  </si>
  <si>
    <t>Būvdarbu iepirkumi (milj.EUR)</t>
  </si>
  <si>
    <t>Preču iepirkumi (milj.EUR)</t>
  </si>
  <si>
    <t>Pakalpojumu iepirkumi (milj.EUR)</t>
  </si>
  <si>
    <t>Zem ES līgumcenu sliekšņa noslēgto līgumu summu pieauguma temps pa iepirkumu veidiem, salīdzinot ar iepriekšējo gadu, %</t>
  </si>
  <si>
    <t>Būvdarbu iepirkumu vidējā vērtība (EUR)</t>
  </si>
  <si>
    <t>Preču iepirkumu vidējā vērtība (EUR)</t>
  </si>
  <si>
    <t>Pakalpojumu iepirkumu vidējā vērtība (EUR)</t>
  </si>
  <si>
    <t>Iepirkumi, par kuriem noslēgti līgumi, piemērojot likuma izņēmumus</t>
  </si>
  <si>
    <t>Gads</t>
  </si>
  <si>
    <t>Gāzes vai siltuma pārvades vai sadales nozare</t>
  </si>
  <si>
    <t>Elektroenerģijas ražošanas, pārvades vai sadales nozare</t>
  </si>
  <si>
    <t>Dzeramā ūdens ražošanas, pārvades vai sadales nozare</t>
  </si>
  <si>
    <t>Dzelzceļu transporta pakalpojumu joma</t>
  </si>
  <si>
    <t>Pavisam kopā</t>
  </si>
  <si>
    <t>Vidējā līguma vērtība, EUR</t>
  </si>
  <si>
    <t>Noslēgto līgumu summa (EUR)</t>
  </si>
  <si>
    <t>Noslēgto līgumu skaits</t>
  </si>
  <si>
    <t>Likuma kopējā izņēmumu piemērošanas dinamika</t>
  </si>
  <si>
    <t>Likuma piemērošanas izņēmumi</t>
  </si>
  <si>
    <t>Noslēgto līgumu summa, EUR</t>
  </si>
  <si>
    <t>Pakalpojumu sniedzēju skaits</t>
  </si>
  <si>
    <t>t.sk.</t>
  </si>
  <si>
    <t>SPSIL pamatojums</t>
  </si>
  <si>
    <t xml:space="preserve">Elektroenerģija </t>
  </si>
  <si>
    <t>Kopējā līgumu summa (EUR), piemērojot 10.pantu</t>
  </si>
  <si>
    <t>Vidējā līgumu vērtība (EUR), piemērojot 10.pantu</t>
  </si>
  <si>
    <t>Pilsētas dzelzceļu, tramvaju, trolejbusu vai autobusu transporta pakalpojumu joma</t>
  </si>
  <si>
    <t>Jūras ostu vai iekšējo ostu, vai citu piestātņu pakalpojumu joma</t>
  </si>
  <si>
    <t>Vidējā līguma vērtība, milj.EUR</t>
  </si>
  <si>
    <t>Īpatsvars (%) attiecībā pret kopējo pasūtītāju skaitu</t>
  </si>
  <si>
    <t>10.panta (1)daļas 3.punkts</t>
  </si>
  <si>
    <t>10.panta (1)daļas 10.punkts</t>
  </si>
  <si>
    <t>12.pants</t>
  </si>
  <si>
    <t>10.panta (1)daļas 17.punkts</t>
  </si>
  <si>
    <t>10.panta (1)daļas 16.punkts</t>
  </si>
  <si>
    <t>10.panta (1)daļas 15.punkts</t>
  </si>
  <si>
    <t>Kopējā līgumu summa (EUR), piemērojot 11.pantu</t>
  </si>
  <si>
    <t>Kopējā līgumu summa (EUR), piemērojot 12.pantu</t>
  </si>
  <si>
    <t>Vidējā līgumu vērtība (EUR), piemērojot 11.pantu</t>
  </si>
  <si>
    <t>Vidējā līgumu vērtība (EUR), piemērojot 12.pantu</t>
  </si>
  <si>
    <t>Pakalpojumu sniedzēju skaits, kurš piemērojis izņēmumus</t>
  </si>
  <si>
    <t>Satura rādītājs</t>
  </si>
  <si>
    <t>I.</t>
  </si>
  <si>
    <t>II.</t>
  </si>
  <si>
    <t>III.</t>
  </si>
  <si>
    <t>IV.</t>
  </si>
  <si>
    <t xml:space="preserve">Zem ES līgumcenu sliekšņa veiktie iepirkumi </t>
  </si>
  <si>
    <t>Secinājumi</t>
  </si>
  <si>
    <t>Pārskatu apkopojuma metodoloģija</t>
  </si>
  <si>
    <t>Pārskata mērķis un uzdevumi</t>
  </si>
  <si>
    <t>Pārskata sagatavošanas laiks un pieprasījuma mērķis</t>
  </si>
  <si>
    <t>Pārskata datu avots</t>
  </si>
  <si>
    <t>Termini</t>
  </si>
  <si>
    <t>Termini pārskatu apkopojumā lietoti un formulēti atbilstoši Sabiedrisko pakalpojumu sniedzēju iepirkumu likumam.</t>
  </si>
  <si>
    <t>Datu analīzes metode un datu atklātības princips</t>
  </si>
  <si>
    <t>Pārskatā lietotie saīsinājumi:</t>
  </si>
  <si>
    <t>IUB - Iepirkumu uzraudzības birojs;</t>
  </si>
  <si>
    <t>SPSIL - Sabiedrisko pakalpojumu sniedzēju iepirkumu likums;</t>
  </si>
  <si>
    <t>PIL - Publisko iepirkumu likums;</t>
  </si>
  <si>
    <t>SPS - sabiedrisko pakalpojumu sniedzēji;</t>
  </si>
  <si>
    <t>PVS - Publikāciju vadības sistēma;</t>
  </si>
  <si>
    <t>Duāls  pasūtītājs - tāds sabiedrisko pakalpojumu sniedzējs, kurš piemēro arī Publisko iepirkumu likumu.</t>
  </si>
  <si>
    <t>1.</t>
  </si>
  <si>
    <t>Skultes ostas pārvalde</t>
  </si>
  <si>
    <t>2.</t>
  </si>
  <si>
    <t>3.</t>
  </si>
  <si>
    <t>4.</t>
  </si>
  <si>
    <t>5.</t>
  </si>
  <si>
    <t>6.</t>
  </si>
  <si>
    <t>7.</t>
  </si>
  <si>
    <t>8.</t>
  </si>
  <si>
    <t>9.</t>
  </si>
  <si>
    <t>10.</t>
  </si>
  <si>
    <t>SIA "Talsu namsaimnieks"</t>
  </si>
  <si>
    <t>11.</t>
  </si>
  <si>
    <t>12.</t>
  </si>
  <si>
    <t>13.</t>
  </si>
  <si>
    <t>14.</t>
  </si>
  <si>
    <t>15.</t>
  </si>
  <si>
    <t>16.</t>
  </si>
  <si>
    <t>SIA "Jūrmalas ūdens"</t>
  </si>
  <si>
    <t>17.</t>
  </si>
  <si>
    <t>SIA "Smiltenes NKUP"</t>
  </si>
  <si>
    <t>18.</t>
  </si>
  <si>
    <t>19.</t>
  </si>
  <si>
    <t>20.</t>
  </si>
  <si>
    <t>21.</t>
  </si>
  <si>
    <t>22.</t>
  </si>
  <si>
    <t>SIA "Ķekavas nami"</t>
  </si>
  <si>
    <t>23.</t>
  </si>
  <si>
    <t>SIA "Lielvārdes Remte"</t>
  </si>
  <si>
    <t>24.</t>
  </si>
  <si>
    <t>25.</t>
  </si>
  <si>
    <t>SIA "Naujenes pakalpojumu serviss"</t>
  </si>
  <si>
    <t>26.</t>
  </si>
  <si>
    <t>27.</t>
  </si>
  <si>
    <t>28.</t>
  </si>
  <si>
    <t>SIA "Ozolnieku KSDU"</t>
  </si>
  <si>
    <t>29.</t>
  </si>
  <si>
    <t>30.</t>
  </si>
  <si>
    <t>31.</t>
  </si>
  <si>
    <t>SIA "Skrundas komunālā saimniecība"</t>
  </si>
  <si>
    <t>32.</t>
  </si>
  <si>
    <t>SIA "Dzīvokļu komunālā saimniecība"</t>
  </si>
  <si>
    <t>33.</t>
  </si>
  <si>
    <t>SIA "Rūpe"</t>
  </si>
  <si>
    <t>34.</t>
  </si>
  <si>
    <t>35.</t>
  </si>
  <si>
    <t>36.</t>
  </si>
  <si>
    <t>37.</t>
  </si>
  <si>
    <t>38.</t>
  </si>
  <si>
    <t>39.</t>
  </si>
  <si>
    <t>40.</t>
  </si>
  <si>
    <t>41.</t>
  </si>
  <si>
    <t>42.</t>
  </si>
  <si>
    <t>43.</t>
  </si>
  <si>
    <t>SIA "Dagdas komunālā saimniecība"</t>
  </si>
  <si>
    <t>44.</t>
  </si>
  <si>
    <t>45.</t>
  </si>
  <si>
    <t>46.</t>
  </si>
  <si>
    <t>47.</t>
  </si>
  <si>
    <t>48.</t>
  </si>
  <si>
    <t>49.</t>
  </si>
  <si>
    <t>50.</t>
  </si>
  <si>
    <t>SIA "Jelgavas novada KU"</t>
  </si>
  <si>
    <t>51.</t>
  </si>
  <si>
    <t>52.</t>
  </si>
  <si>
    <t>53.</t>
  </si>
  <si>
    <t>54.</t>
  </si>
  <si>
    <t>55.</t>
  </si>
  <si>
    <t>56.</t>
  </si>
  <si>
    <t>57.</t>
  </si>
  <si>
    <t>58.</t>
  </si>
  <si>
    <t>59.</t>
  </si>
  <si>
    <t>60.</t>
  </si>
  <si>
    <t>61.</t>
  </si>
  <si>
    <t>SIA "Balteneko"</t>
  </si>
  <si>
    <t>62.</t>
  </si>
  <si>
    <t>SIA "Getliņi EKO"</t>
  </si>
  <si>
    <t>63.</t>
  </si>
  <si>
    <t>64.</t>
  </si>
  <si>
    <t>SIA "Pļaviņu Komunālie pakalpojumi"</t>
  </si>
  <si>
    <t>65.</t>
  </si>
  <si>
    <t>SIA "Priekules nami"</t>
  </si>
  <si>
    <t>66.</t>
  </si>
  <si>
    <t>SIA "Saltavots"</t>
  </si>
  <si>
    <t>67.</t>
  </si>
  <si>
    <t>SIA "Vilkme"</t>
  </si>
  <si>
    <t>68.</t>
  </si>
  <si>
    <t>69.</t>
  </si>
  <si>
    <t>SIA "Bērzaunes komunālais uzņēmums"</t>
  </si>
  <si>
    <t>70.</t>
  </si>
  <si>
    <t>SIA "Gulbenes nami"</t>
  </si>
  <si>
    <t>Nr.p.k.</t>
  </si>
  <si>
    <t>Iestādes nosaukums</t>
  </si>
  <si>
    <t>AS "Olaines ūdens un siltums"</t>
  </si>
  <si>
    <t>Ogres novada pašvaldības aģentūra “Ogres komunikācijas”</t>
  </si>
  <si>
    <t>Pašvaldības SIA "Garkalnes Komunālserviss"</t>
  </si>
  <si>
    <t>Pašvaldības SIA "Norma K"</t>
  </si>
  <si>
    <t>Pašvaldības SIA "ŪDEKA"</t>
  </si>
  <si>
    <t>Pašvaldības SIA “Ventspils siltums”</t>
  </si>
  <si>
    <t>PSIA "Maltas dzīvokļu komunālās saimniecības uzņēmums"</t>
  </si>
  <si>
    <t>SIA "Ādažu namsaimnieks"</t>
  </si>
  <si>
    <t>SIA "Baložu komunālā saimniecība"</t>
  </si>
  <si>
    <t>SIA "BN KOMFORTS"</t>
  </si>
  <si>
    <t>SIA "Būks"</t>
  </si>
  <si>
    <t>SIA "Durbes KS"</t>
  </si>
  <si>
    <t>SIA "GROBIŅAS HES"</t>
  </si>
  <si>
    <t>SIA "GROBIŅAS NAMSERVISS"</t>
  </si>
  <si>
    <t>SIA "Kārsavas namsaimnieks"</t>
  </si>
  <si>
    <t>SIA "Līvānu dzīvokļu un komunālā saimniecība"</t>
  </si>
  <si>
    <t>SIA "Pils rajona Namu pārvalde"</t>
  </si>
  <si>
    <t>SIA "Ūdas"</t>
  </si>
  <si>
    <t>SIA "Zeiferti"</t>
  </si>
  <si>
    <t>SIA “Ķeguma Stars”</t>
  </si>
  <si>
    <t>SIA “Ludzas apsaimniekotājs”</t>
  </si>
  <si>
    <t>SIA “ORNAMENTS”</t>
  </si>
  <si>
    <t>SIA „Kokneses Komunālie pakalpojumi”</t>
  </si>
  <si>
    <t>SIA „Saulkrastu Komunālserviss”</t>
  </si>
  <si>
    <t>Stopiņu novada pašvaldības aģentūra "Saimnieks"</t>
  </si>
  <si>
    <t>Vangažu Namsaimnieks SIA</t>
  </si>
  <si>
    <t>10.panta (1)daļas 12.punkts</t>
  </si>
  <si>
    <t>Duālo pasūtītāju saraksts</t>
  </si>
  <si>
    <t>Vidējā iepirkumu līgumu vērtība (EUR)</t>
  </si>
  <si>
    <t>AS - Akciju sabiedrība</t>
  </si>
  <si>
    <t>SIA - Sabiedrība ar ierobežotu atbildību</t>
  </si>
  <si>
    <t>PSIA - Pašvaldības sabiedrība ar ierobežotu atbildību</t>
  </si>
  <si>
    <t>EUR - eiro</t>
  </si>
  <si>
    <t>milj. - -miljoni</t>
  </si>
  <si>
    <t>Zem ES līgumcenu sliekšņa noslēgto līgumu summu pieauguma temps pa iepirkumu veidiem, salīdzinot ar iepriekšējo gadu (milj. EUR)</t>
  </si>
  <si>
    <t xml:space="preserve">Būvdarbu iepirkumi </t>
  </si>
  <si>
    <t xml:space="preserve">Preču iepirkumi </t>
  </si>
  <si>
    <t xml:space="preserve">Pakalpojumu iepirkumi </t>
  </si>
  <si>
    <t>Lidostu pakalpojumu joma</t>
  </si>
  <si>
    <t>2020.gads</t>
  </si>
  <si>
    <t>SPSIL pama-tojums</t>
  </si>
  <si>
    <t>SIA "Brocēnu siltums"</t>
  </si>
  <si>
    <t>SIA "VNK serviss"</t>
  </si>
  <si>
    <t>SIA "Rīgas karte"</t>
  </si>
  <si>
    <t>71.</t>
  </si>
  <si>
    <t>72.</t>
  </si>
  <si>
    <t>STATISTIKAS PĀRSKATU APKOPOJUMS PAR 2021.GADĀ SABIEDRISKO PAKALPOJUMU SNIEDZĒJU VEIKTAJIEM IEPIRKUMIEM</t>
  </si>
  <si>
    <t>Statistikas pārskatu apkopojums par 2021.gadā sabiedrisko pakalpojumu sniedzēju veiktajiem iepirkumiem</t>
  </si>
  <si>
    <r>
      <t>Mērķis - sniegt informāciju par valstī notiekošajiem procesiem sabiedrisko pakalpojumu sniedzēju jomā, atklājot sabiedrisko pakalpojumu sniedzēju uzņēmumu veikto iepirkumu rezultātus 2021.gadā.                                                                                    Uzdevums - apkopot un vizualizēt (tabulās un diagrammās) statistisko informāciju par sabiedrisko pakalpojumu sniedzēju veiktajiem iepirkumiem, apkopojuma saturā iekļaujot un analizējot datus par uzņēmumu veiktajiem iepirkumiem, to rezultātā noslēgtajiem būvdarbu, piegādes un/vai pakalpojumu līgumiem un to līgumu summām:                                                                                                                                                     - atbilstoši iepirkumiem, nepiemērojot likuma procedūru regulējumu;                                  - atbilstoši likuma piemērošanas vispārīgiem izņēmumiem (10., 11. un 12. pa</t>
    </r>
    <r>
      <rPr>
        <sz val="11"/>
        <rFont val="Calibri"/>
        <family val="2"/>
        <charset val="186"/>
        <scheme val="minor"/>
      </rPr>
      <t>ntā noteiktajā kārtīb</t>
    </r>
    <r>
      <rPr>
        <sz val="11"/>
        <color theme="1"/>
        <rFont val="Calibri"/>
        <family val="2"/>
        <charset val="186"/>
        <scheme val="minor"/>
      </rPr>
      <t>ā).</t>
    </r>
  </si>
  <si>
    <t>Statistikas pārskatu pieprasījuma mērķis ir iegūt kvalitatīvus datus par valstī notiekošajiem sabiedrisko pakalpojumu jomas iepirkumiem un atbilstoši sistematizēt oficiālās statistikas par iepirkumiem Latvijā analīzes procesu.                                                                                                                                                                                                 Publikāciju vadības sistēmā iesniegto gada pārskatu datu pārbaude - no 2022.gada 1.marta līdz 2022.gada septembrim.                                                                                                   Datu labošana un precizēšana, statistikas pārskatu apkopojuma sagatavošana                                  - no 2022.gada maija līdz 2022.gada oktobrim.</t>
  </si>
  <si>
    <r>
      <t>Galvenie statistikas pārskata rādītāji - iepirkumu skaits, noslēgtie līgumi un to līgumu summa.                                                                                                                                           Pārskata dati par sabiedrisko pakalpojumu sniedzēju iepirkumiem ir publiski pieejama informācija. Pārskatu apkopojums nesatur konfidenciālu vai ierobežotas pieejamības informāciju.                                                                                                           Iepirkumu skaita un līgumu summu izmaiņu analīzei 2021.gada pārskatā izmantota informācija/dati arī no:                                                                                                                          - iepriekšējo gadu Iepirkumu uzraudzības biroja statistikas pārs</t>
    </r>
    <r>
      <rPr>
        <sz val="11"/>
        <rFont val="Calibri"/>
        <family val="2"/>
        <charset val="186"/>
        <scheme val="minor"/>
      </rPr>
      <t>katu apkopojumiem</t>
    </r>
    <r>
      <rPr>
        <sz val="11"/>
        <color theme="1"/>
        <rFont val="Calibri"/>
        <family val="2"/>
        <charset val="186"/>
        <scheme val="minor"/>
      </rPr>
      <t xml:space="preserve"> un Publikāciju vadības sistēmas.</t>
    </r>
  </si>
  <si>
    <t>Noslēgto iepirkumu līgumu skaita un noslēgtās līgumu summas zem ES līgumcenu sliekšņa sadalījums pa iepirkumu veidiem 2021.gadā</t>
  </si>
  <si>
    <t>Noslēgto līgumu summu īpatsvars zem ES līgumcenu sliekšņa pa iepirkumu veidiem no 2010. līdz 2021.gadam, %</t>
  </si>
  <si>
    <t>Zem ES līgumcenu sliekšņa noslēgto līgumu summu sadalījums pēc iepirkumu veidiem pa sabiedrisko pakalpojumu sniedzēju jomām 2021.gadā</t>
  </si>
  <si>
    <t>Zem ES līgumcenu sliekšņa noslēgto līgumu summu sadalījums pēc iepirkumu veidiem sabiedrisko pakalpojumu sniedzēju jomu griezumā 2021.gadā</t>
  </si>
  <si>
    <t>Zem ES līgumcenu sliekšņa noslēgto līgumu summu un vidējās vērtības dinamika pēc iepirkumu veidiem no 2010. līdz 2021.gadam</t>
  </si>
  <si>
    <t>Īpatsvars attiecībā pret 2020.gadu (%)</t>
  </si>
  <si>
    <t xml:space="preserve">Likuma izņēmumu piemērošanas īpatsvara pieaugums (%) attiecībā pret iepriekšējo 2020.gadu </t>
  </si>
  <si>
    <t>2021.gads</t>
  </si>
  <si>
    <t xml:space="preserve">Īpatsvara pieaugums (%) attiecībā pret 2020.gadu </t>
  </si>
  <si>
    <t>Duālo pasūtītāju saraksts, kuri iesnieguši statistikas pārskatus par 2021.gadu</t>
  </si>
  <si>
    <t>Rīga, 2022</t>
  </si>
  <si>
    <t>Zem ES sliekšņa - paredzamā līgumcena preču un pakalpojumu iepirkumiem, sākot no 1 līdz 427 999 EUR, un būvdarbiem sākot no 1 līdz 5 349 999 EUR, 2. pielikuma pakalpojumiem, sākot no 1 līdz 999 999 EUR;</t>
  </si>
  <si>
    <t>10.panta (1)daļas 6.punkts</t>
  </si>
  <si>
    <t>10.panta (1)daļas 7.punkts</t>
  </si>
  <si>
    <t>10.panta (1)daļas 8.punkts</t>
  </si>
  <si>
    <t>11.panta (1)daļa</t>
  </si>
  <si>
    <t>SPSIL 10., 11. un 12.pantā minēto piemērošanas izņēmumu noslēgto līgumu summu un vidējās vērtības dinamika no 2012. līdz 2021.gadam</t>
  </si>
  <si>
    <t>Ādažu novada pašvaldības aģentūra "Carnikavas komunālserviss"</t>
  </si>
  <si>
    <t>SIA "Ādažu ūdens"</t>
  </si>
  <si>
    <t>Cēsu novada Priekuļu apvienības pārvalde</t>
  </si>
  <si>
    <t>SIA Ikšķiles māja</t>
  </si>
  <si>
    <t>Rūjienas pilsētas SIA "Rūjienas siltums"</t>
  </si>
  <si>
    <t>2021.gadā sabiedrisko pakalpojumu sniedzēji, tāpat kā citus gadus, darbojušies astoņās no desmit darbības jomām. Sabiedrisko pakalpojumu sniedzēji darbību neveic  naftas vai gāzes izpētes un ieguves nozarē, kā arī akmeņogļu un citu cieto kurināmo izpētes un ieguves nozarē.</t>
  </si>
  <si>
    <t xml:space="preserve">2021.gadā lielākā zem ES līgumcenu sliekšņa noslēgtā līgumu summa ir siltumapgādes jomas uzņēmumiem - 125,6 milj.EUR jeb 27,4% īpatsvars no kopējās noslēgto līgumu summas zem ES līgumcenas.  </t>
  </si>
  <si>
    <t>Statistikas datu avots - sabiedrisko pakalpojumu sniedzēju iesniegtie pārskati par 2021.gadā veiktajiem iepirkumiem un to noslēgtajām līgumu summām: 212 pārskats Nr.2-SPSIL - Pārskats par sabiedrisko pakalpojumu sniedzēju iepirkumiem.</t>
  </si>
  <si>
    <r>
      <t>Iepirkumu uzraudzības birojs 2021.gadā ir apkopojis 212 iesniegto sabiedrisko pakalpojumu sniedzēju gada pārskatu, t.sk. 72 pārskati saņemti no uzņēmumiem, kuri piemēro arī Publisko iepirkumu likumu, kam ir duāls raksturs. Salīdzinot ar 2020.gadu, 2021.gadā statistikas pārskatu skaits samazinājies par 6 jeb 3,0%, bet duālo pasūtītāju skaits</t>
    </r>
    <r>
      <rPr>
        <sz val="11"/>
        <rFont val="Calibri"/>
        <family val="2"/>
        <charset val="186"/>
        <scheme val="minor"/>
      </rPr>
      <t xml:space="preserve"> saglabājies kā gadu iepriekš. </t>
    </r>
  </si>
  <si>
    <r>
      <t>Zem ES līgumcenu sliekšņa kopējā vidējā iepirkumu vērtība ir 5 945 EUR (vidējā vērtība attiecībā pret 2020.gadu pieaugusi par 674 EUR jeb</t>
    </r>
    <r>
      <rPr>
        <sz val="11"/>
        <color theme="1"/>
        <rFont val="Calibri"/>
        <family val="2"/>
        <scheme val="minor"/>
      </rPr>
      <t xml:space="preserve"> 13</t>
    </r>
    <r>
      <rPr>
        <sz val="11"/>
        <color theme="1"/>
        <rFont val="Calibri"/>
        <family val="2"/>
        <charset val="186"/>
        <scheme val="minor"/>
      </rPr>
      <t>%). Būvdarbu iepirkumiem zem ES līgumcenu sliekšņa vidējā iepirkumu vērtība ir 23 908 EUR (vidējā iepirkumu vērtība attiecībā pret 2020.gadu samazinājusies par 5 370 EUR jeb 18,3%), preču iepirkumiem vidējā vērtība ir  3 611 EUR (salīdzinot ar 2020.gadu, 2021.gadā vidējā vērtība pieaugusi par 594 EUR jeb 20%), savukārt pakalpojumu iepirkumu vidējā vērtība ir 4 795 EUR (salīdzinot ar 2020.gadu, 2021.gadā vidējā vērtība ir pieaugusi par 1 203 EUR jeb 33,5%).</t>
    </r>
  </si>
  <si>
    <t>Pakalpojumi (EUR)</t>
  </si>
  <si>
    <t>Pakalpojumu sniedzēju skaits, kopā</t>
  </si>
  <si>
    <t xml:space="preserve">SPSIL 10., 11. un 12.pantā minēto piemērošanas izņēmumu sadalījums pa jomām 2021.gadā </t>
  </si>
  <si>
    <r>
      <t>2021.gadā par 457,8 milj.EUR noslēgti līgumi par iepirkumiem zem ES līgumcenu sliekšņa (summa attiecībā pret 2020.gadu</t>
    </r>
    <r>
      <rPr>
        <sz val="11"/>
        <color rgb="FFFF0000"/>
        <rFont val="Calibri"/>
        <family val="2"/>
        <charset val="186"/>
        <scheme val="minor"/>
      </rPr>
      <t xml:space="preserve"> </t>
    </r>
    <r>
      <rPr>
        <sz val="11"/>
        <rFont val="Calibri"/>
        <family val="2"/>
        <charset val="186"/>
        <scheme val="minor"/>
      </rPr>
      <t>palielinājusies par 38,7 milj.EUR jeb 9,2% vairāk)</t>
    </r>
    <r>
      <rPr>
        <sz val="11"/>
        <color theme="1"/>
        <rFont val="Calibri"/>
        <family val="2"/>
        <charset val="186"/>
        <scheme val="minor"/>
      </rPr>
      <t>, un par 203</t>
    </r>
    <r>
      <rPr>
        <sz val="11"/>
        <rFont val="Calibri"/>
        <family val="2"/>
        <charset val="186"/>
        <scheme val="minor"/>
      </rPr>
      <t>,9 mi</t>
    </r>
    <r>
      <rPr>
        <sz val="11"/>
        <color theme="1"/>
        <rFont val="Calibri"/>
        <family val="2"/>
        <charset val="186"/>
        <scheme val="minor"/>
      </rPr>
      <t>lj.EUR noslēgti līgumi par iepirkumiem, piemērojot likuma izņēmumus (summa attiecībā pret 2020.gadu samazinājusies par 493,6 milj.EUR jeb 70,8% mazāk).</t>
    </r>
  </si>
  <si>
    <r>
      <t>Pamatojoties uz Sabiedrisko pakalpojumu sniedzēju iepirkumu likuma 10., 11. un 12.panta piemērošanas izņēmumiem, 2021.gadā 56 uzņēmumi noslēguši 445 līgumus par kopējo līgumu summu 203,9 milj.EUR (summa attiecībā pret 2020.gadu samazinājusies par 493,6 milj.EUR jeb 70,8%). Lielākie likuma izņēmumu piemērotāji (pēc noslēgto līgumu summas) ir gāzes vai siltuma pārvades vai sadales nozares uzņēmumi, kur noslēgti 117 līgumi (līgumu skaits attiecībā pret 2020.gadu samazinājies par 7 līgumiem jeb 5,6%), par lielāko noslēgto</t>
    </r>
    <r>
      <rPr>
        <sz val="11"/>
        <rFont val="Calibri"/>
        <family val="2"/>
        <charset val="186"/>
        <scheme val="minor"/>
      </rPr>
      <t xml:space="preserve"> līgumsummu</t>
    </r>
    <r>
      <rPr>
        <sz val="11"/>
        <color theme="1"/>
        <rFont val="Calibri"/>
        <family val="2"/>
        <charset val="186"/>
        <scheme val="minor"/>
      </rPr>
      <t xml:space="preserve">  79,5 milj.EUR (summa attiecībā pret 2020.gadu samazinājusies par 103,6 milj.EUR jeb 56,6%).</t>
    </r>
  </si>
  <si>
    <t>Pārskata gadā zem ES līgumcenu sliekšņa veikti 77 005 iepirkumi par kopējo līgumu summu 457,8milj.EUR. 2021.gadā kopējā noslēgto līgumu summa zem ES līgumcenu sliekšņa pret 2020.gadu ir samazinājusies par 38,6 milj.EUR jeb 9,2%.</t>
  </si>
  <si>
    <t>Zem ES līgumcenu sliekšņa 2021.gadā lielāko noslēgto līgumu summu īpatsvaru veido pakalpojumu iepirkumi - 169,6 milj.EUR, kas veido 37,0% īpatsvaru no kopējās noslēgtās līgumu summas, tad seko būvdarbu iepirkumi - 162,4 milj.EUR jeb 35,5%, un piegāžu iepirkumi - 125,8 milj.EUR jeb 27,5% īpatsvara no kopējās noslēgtās līgumu summas zem ES līgumcenu sliekšņa.</t>
  </si>
  <si>
    <t>AS " Mārupes komunālie pakalpojumi"</t>
  </si>
  <si>
    <t>Pašvaldības kapitālsabiedrība, SIA "Preiļu saimnieks"</t>
  </si>
  <si>
    <t>Pašvaldības SIA "Garkalnes inženiertīkli"</t>
  </si>
  <si>
    <t>Rīgas pašvaldības SIA "Rīgas satiksme"</t>
  </si>
  <si>
    <t>SIA "Alojas Novada Saimniekserviss"</t>
  </si>
  <si>
    <t>SIA "Auces komunālie pakalpojumi"</t>
  </si>
  <si>
    <t>SIA "Komunālserviss TILDe"</t>
  </si>
  <si>
    <t>SIA "Krāslavas nami"</t>
  </si>
  <si>
    <t>SIA "Ogres Namsaimnieks"</t>
  </si>
  <si>
    <t>SIA "Rojas DzKU"</t>
  </si>
  <si>
    <t>SIA "Valkas Namsaimnieks"</t>
  </si>
  <si>
    <t>SIA "VĪGANTS"</t>
  </si>
  <si>
    <t>SIA "Zilupes LTD"</t>
  </si>
  <si>
    <t>SIA “LĪVĀNU SILTUMS”</t>
  </si>
  <si>
    <t>SIA Viesītes komunālā pārvalde</t>
  </si>
  <si>
    <t>VAS "Latvijas dzelzceļš"</t>
  </si>
  <si>
    <t xml:space="preserve">Varakļānu SIA “Dzīvokļu komunālais uzņēmums”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</si>
</sst>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13" x14ac:knownFonts="1">
    <font>
      <sz val="11"/>
      <color theme="1"/>
      <name val="Calibri"/>
      <family val="2"/>
      <charset val="186"/>
      <scheme val="minor"/>
    </font>
    <font>
      <b/>
      <sz val="11"/>
      <color theme="1"/>
      <name val="Calibri"/>
      <family val="2"/>
      <charset val="186"/>
      <scheme val="minor"/>
    </font>
    <font>
      <b/>
      <sz val="11"/>
      <name val="Calibri"/>
      <family val="2"/>
      <charset val="186"/>
      <scheme val="minor"/>
    </font>
    <font>
      <b/>
      <i/>
      <sz val="11"/>
      <color theme="1"/>
      <name val="Calibri"/>
      <family val="2"/>
      <charset val="186"/>
      <scheme val="minor"/>
    </font>
    <font>
      <sz val="8"/>
      <name val="Calibri"/>
      <family val="2"/>
      <charset val="186"/>
      <scheme val="minor"/>
    </font>
    <font>
      <sz val="10"/>
      <color indexed="8"/>
      <name val="Arial"/>
      <family val="2"/>
      <charset val="186"/>
    </font>
    <font>
      <sz val="11"/>
      <color rgb="FFFF0000"/>
      <name val="Calibri"/>
      <family val="2"/>
      <charset val="186"/>
      <scheme val="minor"/>
    </font>
    <font>
      <sz val="10"/>
      <name val="Times New Roman"/>
      <family val="1"/>
      <charset val="186"/>
    </font>
    <font>
      <sz val="11"/>
      <name val="Calibri"/>
      <family val="2"/>
      <charset val="186"/>
      <scheme val="minor"/>
    </font>
    <font>
      <sz val="11"/>
      <color rgb="FF000000"/>
      <name val="Calibri"/>
      <family val="2"/>
      <charset val="186"/>
    </font>
    <font>
      <sz val="11"/>
      <name val="Calibri"/>
      <family val="2"/>
      <charset val="186"/>
    </font>
    <font>
      <sz val="11"/>
      <color theme="1"/>
      <name val="Calibri"/>
      <family val="2"/>
      <scheme val="minor"/>
    </font>
    <font>
      <b/>
      <sz val="11"/>
      <color theme="1"/>
      <name val="Calibri"/>
      <family val="2"/>
      <scheme val="minor"/>
    </font>
  </fonts>
  <fills count="8">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indexed="65"/>
        <bgColor indexed="64"/>
      </patternFill>
    </fill>
    <fill>
      <patternFill patternType="solid">
        <fgColor theme="9" tint="0.79995117038483843"/>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Dash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Dashed">
        <color indexed="64"/>
      </left>
      <right/>
      <top style="thin">
        <color indexed="64"/>
      </top>
      <bottom style="thin">
        <color indexed="64"/>
      </bottom>
      <diagonal/>
    </border>
    <border>
      <left style="mediumDashed">
        <color indexed="64"/>
      </left>
      <right style="thin">
        <color indexed="64"/>
      </right>
      <top style="thin">
        <color indexed="64"/>
      </top>
      <bottom/>
      <diagonal/>
    </border>
    <border>
      <left style="thin">
        <color indexed="64"/>
      </left>
      <right/>
      <top/>
      <bottom style="thin">
        <color indexed="64"/>
      </bottom>
      <diagonal/>
    </border>
    <border>
      <left style="mediumDashed">
        <color indexed="64"/>
      </left>
      <right style="thin">
        <color indexed="64"/>
      </right>
      <top/>
      <bottom style="thin">
        <color indexed="64"/>
      </bottom>
      <diagonal/>
    </border>
    <border>
      <left style="thin">
        <color indexed="64"/>
      </left>
      <right style="mediumDashed">
        <color indexed="64"/>
      </right>
      <top style="thin">
        <color indexed="64"/>
      </top>
      <bottom style="thin">
        <color indexed="64"/>
      </bottom>
      <diagonal/>
    </border>
    <border>
      <left/>
      <right style="thin">
        <color indexed="64"/>
      </right>
      <top/>
      <bottom style="thin">
        <color indexed="64"/>
      </bottom>
      <diagonal/>
    </border>
    <border>
      <left/>
      <right style="mediumDashed">
        <color indexed="64"/>
      </right>
      <top style="thin">
        <color indexed="64"/>
      </top>
      <bottom style="thin">
        <color indexed="64"/>
      </bottom>
      <diagonal/>
    </border>
    <border>
      <left/>
      <right style="mediumDashed">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double">
        <color indexed="64"/>
      </bottom>
      <diagonal/>
    </border>
  </borders>
  <cellStyleXfs count="2">
    <xf numFmtId="0" fontId="0" fillId="0" borderId="0"/>
    <xf numFmtId="0" fontId="5" fillId="0" borderId="0" applyNumberFormat="0" applyFill="0" applyProtection="0"/>
  </cellStyleXfs>
  <cellXfs count="198">
    <xf numFmtId="0" fontId="0" fillId="0" borderId="0" xfId="0"/>
    <xf numFmtId="0" fontId="0" fillId="2" borderId="1" xfId="0" applyFill="1" applyBorder="1" applyAlignment="1">
      <alignment horizontal="center" vertical="center" wrapText="1"/>
    </xf>
    <xf numFmtId="0" fontId="0" fillId="0" borderId="1" xfId="0" applyBorder="1"/>
    <xf numFmtId="0" fontId="1" fillId="2" borderId="1" xfId="0" applyFont="1" applyFill="1" applyBorder="1" applyAlignment="1">
      <alignment horizontal="right"/>
    </xf>
    <xf numFmtId="3" fontId="1" fillId="2" borderId="1" xfId="0" applyNumberFormat="1" applyFont="1" applyFill="1" applyBorder="1"/>
    <xf numFmtId="164" fontId="1" fillId="2" borderId="1" xfId="0" applyNumberFormat="1" applyFont="1" applyFill="1" applyBorder="1"/>
    <xf numFmtId="0" fontId="0" fillId="2" borderId="1" xfId="0" applyFill="1" applyBorder="1" applyAlignment="1">
      <alignment horizontal="center" vertical="center"/>
    </xf>
    <xf numFmtId="0" fontId="0" fillId="0" borderId="1" xfId="0" applyBorder="1" applyAlignment="1">
      <alignment wrapText="1"/>
    </xf>
    <xf numFmtId="3" fontId="0" fillId="3" borderId="1" xfId="0" applyNumberFormat="1" applyFill="1" applyBorder="1"/>
    <xf numFmtId="164" fontId="0" fillId="3" borderId="1" xfId="0" applyNumberFormat="1" applyFill="1" applyBorder="1"/>
    <xf numFmtId="0" fontId="0" fillId="2" borderId="1" xfId="0" applyFill="1" applyBorder="1"/>
    <xf numFmtId="164" fontId="0" fillId="0" borderId="1" xfId="0" applyNumberFormat="1" applyBorder="1"/>
    <xf numFmtId="0" fontId="3" fillId="3" borderId="1" xfId="0" applyFont="1" applyFill="1" applyBorder="1" applyAlignment="1">
      <alignment horizontal="right" wrapText="1"/>
    </xf>
    <xf numFmtId="0" fontId="3" fillId="3" borderId="1" xfId="0" applyFont="1" applyFill="1" applyBorder="1"/>
    <xf numFmtId="0" fontId="3" fillId="0" borderId="1" xfId="0" applyFont="1" applyBorder="1"/>
    <xf numFmtId="0" fontId="1" fillId="0" borderId="1" xfId="0" applyFont="1" applyBorder="1"/>
    <xf numFmtId="164" fontId="0" fillId="2" borderId="1" xfId="0" applyNumberFormat="1" applyFill="1" applyBorder="1"/>
    <xf numFmtId="0" fontId="0" fillId="2" borderId="3" xfId="0" applyFill="1" applyBorder="1" applyAlignment="1">
      <alignment horizontal="center" vertical="center" wrapText="1"/>
    </xf>
    <xf numFmtId="164" fontId="0" fillId="3" borderId="3" xfId="0" applyNumberFormat="1" applyFill="1" applyBorder="1"/>
    <xf numFmtId="164" fontId="1" fillId="2" borderId="3" xfId="0" applyNumberFormat="1" applyFont="1" applyFill="1" applyBorder="1"/>
    <xf numFmtId="0" fontId="0" fillId="2" borderId="2" xfId="0" applyFill="1" applyBorder="1" applyAlignment="1">
      <alignment horizontal="center" vertical="center" wrapText="1"/>
    </xf>
    <xf numFmtId="3" fontId="0" fillId="3" borderId="2" xfId="0" applyNumberFormat="1" applyFill="1" applyBorder="1"/>
    <xf numFmtId="3" fontId="0" fillId="2" borderId="2" xfId="0" applyNumberFormat="1" applyFill="1" applyBorder="1"/>
    <xf numFmtId="0" fontId="0" fillId="2" borderId="4" xfId="0" applyFill="1" applyBorder="1"/>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165" fontId="0" fillId="0" borderId="7" xfId="0" applyNumberFormat="1" applyBorder="1"/>
    <xf numFmtId="165" fontId="0" fillId="0" borderId="1" xfId="0" applyNumberFormat="1" applyBorder="1"/>
    <xf numFmtId="0" fontId="0" fillId="0" borderId="3" xfId="0" applyBorder="1"/>
    <xf numFmtId="0" fontId="0" fillId="0" borderId="7" xfId="0" applyBorder="1"/>
    <xf numFmtId="0" fontId="0" fillId="2" borderId="3" xfId="0" applyFill="1" applyBorder="1"/>
    <xf numFmtId="0" fontId="0" fillId="2" borderId="7" xfId="0" applyFill="1" applyBorder="1"/>
    <xf numFmtId="0" fontId="1" fillId="0" borderId="0" xfId="0" applyFont="1"/>
    <xf numFmtId="0" fontId="0" fillId="0" borderId="0" xfId="0" applyBorder="1"/>
    <xf numFmtId="3" fontId="0" fillId="3" borderId="0" xfId="0" applyNumberFormat="1" applyFill="1" applyBorder="1"/>
    <xf numFmtId="0" fontId="2" fillId="0" borderId="0" xfId="0" applyFont="1"/>
    <xf numFmtId="0" fontId="0" fillId="2" borderId="8" xfId="0" applyFill="1" applyBorder="1"/>
    <xf numFmtId="3" fontId="0" fillId="0" borderId="1" xfId="0" applyNumberFormat="1" applyBorder="1"/>
    <xf numFmtId="0" fontId="0" fillId="2" borderId="1" xfId="0" applyFill="1" applyBorder="1" applyAlignment="1">
      <alignment horizontal="center" wrapText="1"/>
    </xf>
    <xf numFmtId="3" fontId="0" fillId="0" borderId="0" xfId="0" applyNumberFormat="1" applyBorder="1"/>
    <xf numFmtId="165" fontId="0" fillId="0" borderId="1" xfId="0" applyNumberFormat="1" applyFill="1" applyBorder="1"/>
    <xf numFmtId="0" fontId="0" fillId="4" borderId="1" xfId="0" applyFill="1" applyBorder="1" applyAlignment="1">
      <alignment horizontal="center" vertical="center" wrapText="1"/>
    </xf>
    <xf numFmtId="0" fontId="0" fillId="4" borderId="3" xfId="0" applyFill="1" applyBorder="1" applyAlignment="1">
      <alignment horizontal="center" vertical="center" wrapText="1"/>
    </xf>
    <xf numFmtId="0" fontId="0" fillId="4" borderId="10" xfId="0" applyFill="1" applyBorder="1" applyAlignment="1">
      <alignment horizontal="center" vertical="center" wrapText="1"/>
    </xf>
    <xf numFmtId="3" fontId="0" fillId="0" borderId="3" xfId="0" applyNumberFormat="1" applyBorder="1"/>
    <xf numFmtId="3" fontId="0" fillId="0" borderId="7" xfId="0" applyNumberFormat="1" applyBorder="1"/>
    <xf numFmtId="0" fontId="0" fillId="4" borderId="7" xfId="0" applyFill="1" applyBorder="1" applyAlignment="1">
      <alignment horizontal="center" vertical="center" wrapText="1"/>
    </xf>
    <xf numFmtId="3" fontId="0" fillId="0" borderId="11" xfId="0" applyNumberFormat="1" applyBorder="1"/>
    <xf numFmtId="3" fontId="0" fillId="0" borderId="4" xfId="0" applyNumberFormat="1" applyBorder="1"/>
    <xf numFmtId="3" fontId="0" fillId="5" borderId="8" xfId="0" applyNumberFormat="1" applyFill="1" applyBorder="1"/>
    <xf numFmtId="0" fontId="0" fillId="5" borderId="8" xfId="0" applyFill="1" applyBorder="1"/>
    <xf numFmtId="164" fontId="0" fillId="5" borderId="8" xfId="0" applyNumberFormat="1" applyFill="1" applyBorder="1"/>
    <xf numFmtId="3" fontId="0" fillId="0" borderId="9" xfId="0" applyNumberFormat="1" applyBorder="1"/>
    <xf numFmtId="3" fontId="0" fillId="0" borderId="15" xfId="0" applyNumberFormat="1" applyBorder="1"/>
    <xf numFmtId="0" fontId="0" fillId="4" borderId="1" xfId="0" applyFill="1" applyBorder="1" applyAlignment="1">
      <alignment horizontal="center"/>
    </xf>
    <xf numFmtId="3" fontId="1" fillId="0" borderId="9" xfId="0" applyNumberFormat="1" applyFont="1" applyBorder="1"/>
    <xf numFmtId="3" fontId="0" fillId="0" borderId="17" xfId="0" applyNumberFormat="1" applyBorder="1"/>
    <xf numFmtId="3" fontId="1" fillId="0" borderId="18" xfId="0" applyNumberFormat="1" applyFont="1" applyBorder="1"/>
    <xf numFmtId="166" fontId="0" fillId="0" borderId="1" xfId="0" applyNumberFormat="1" applyFill="1" applyBorder="1"/>
    <xf numFmtId="0" fontId="0" fillId="0" borderId="1" xfId="0" applyFill="1" applyBorder="1"/>
    <xf numFmtId="0" fontId="0" fillId="0" borderId="17" xfId="0" applyFill="1" applyBorder="1"/>
    <xf numFmtId="0" fontId="0" fillId="0" borderId="7" xfId="0" applyFill="1" applyBorder="1"/>
    <xf numFmtId="0" fontId="0" fillId="0" borderId="1" xfId="0" applyBorder="1"/>
    <xf numFmtId="166" fontId="0" fillId="0" borderId="1" xfId="0" applyNumberFormat="1" applyBorder="1"/>
    <xf numFmtId="0" fontId="0" fillId="0" borderId="10" xfId="0" applyBorder="1"/>
    <xf numFmtId="166" fontId="0" fillId="0" borderId="1" xfId="0" applyNumberFormat="1" applyFill="1" applyBorder="1"/>
    <xf numFmtId="0" fontId="0" fillId="0" borderId="1" xfId="0" applyFill="1" applyBorder="1"/>
    <xf numFmtId="165" fontId="0" fillId="0" borderId="1" xfId="0" applyNumberFormat="1" applyBorder="1"/>
    <xf numFmtId="0" fontId="0" fillId="4" borderId="1" xfId="0" applyFill="1" applyBorder="1" applyAlignment="1">
      <alignment horizontal="center" vertical="center" wrapText="1"/>
    </xf>
    <xf numFmtId="0" fontId="0" fillId="4" borderId="10" xfId="0" applyFill="1" applyBorder="1" applyAlignment="1">
      <alignment horizontal="center" vertical="center" wrapText="1"/>
    </xf>
    <xf numFmtId="3" fontId="0" fillId="4" borderId="17" xfId="0" applyNumberFormat="1" applyFill="1" applyBorder="1"/>
    <xf numFmtId="0" fontId="0" fillId="4" borderId="1" xfId="0" applyFill="1" applyBorder="1" applyAlignment="1">
      <alignment horizontal="center"/>
    </xf>
    <xf numFmtId="0" fontId="0" fillId="4" borderId="1" xfId="0" applyFill="1" applyBorder="1" applyAlignment="1">
      <alignment horizontal="center" vertical="center" wrapText="1"/>
    </xf>
    <xf numFmtId="0" fontId="0" fillId="4" borderId="1" xfId="0" applyFill="1" applyBorder="1" applyAlignment="1">
      <alignment horizontal="center" vertical="center" wrapText="1"/>
    </xf>
    <xf numFmtId="3" fontId="0" fillId="0" borderId="6" xfId="0" applyNumberFormat="1" applyBorder="1"/>
    <xf numFmtId="0" fontId="0" fillId="3" borderId="0" xfId="0" applyFill="1" applyBorder="1"/>
    <xf numFmtId="0" fontId="0" fillId="3" borderId="0" xfId="0" applyFill="1" applyBorder="1" applyAlignment="1">
      <alignment horizontal="center" wrapText="1"/>
    </xf>
    <xf numFmtId="164" fontId="0" fillId="3" borderId="0" xfId="0" applyNumberFormat="1" applyFill="1" applyBorder="1"/>
    <xf numFmtId="3" fontId="0" fillId="0" borderId="19" xfId="0" applyNumberFormat="1" applyBorder="1"/>
    <xf numFmtId="3" fontId="1" fillId="0" borderId="20" xfId="0" applyNumberFormat="1" applyFont="1" applyBorder="1"/>
    <xf numFmtId="0" fontId="0" fillId="4" borderId="17" xfId="0" applyFill="1" applyBorder="1" applyAlignment="1">
      <alignment horizontal="center" vertical="center" wrapText="1"/>
    </xf>
    <xf numFmtId="0" fontId="0" fillId="0" borderId="3" xfId="0" applyBorder="1" applyAlignment="1"/>
    <xf numFmtId="0" fontId="0" fillId="0" borderId="8" xfId="0" applyBorder="1" applyAlignment="1"/>
    <xf numFmtId="0" fontId="0" fillId="0" borderId="7" xfId="0" applyBorder="1" applyAlignment="1"/>
    <xf numFmtId="3" fontId="0" fillId="0" borderId="1" xfId="0" applyNumberFormat="1" applyFill="1" applyBorder="1"/>
    <xf numFmtId="0" fontId="0" fillId="3" borderId="0" xfId="0" applyFill="1"/>
    <xf numFmtId="0" fontId="0" fillId="0" borderId="0" xfId="0"/>
    <xf numFmtId="0" fontId="0" fillId="0" borderId="0" xfId="0"/>
    <xf numFmtId="0" fontId="0" fillId="0" borderId="1" xfId="0" applyBorder="1"/>
    <xf numFmtId="0" fontId="0" fillId="0" borderId="1" xfId="0" applyFill="1" applyBorder="1"/>
    <xf numFmtId="0" fontId="0" fillId="0" borderId="0" xfId="0"/>
    <xf numFmtId="0" fontId="0" fillId="0" borderId="1" xfId="0" applyBorder="1"/>
    <xf numFmtId="0" fontId="0" fillId="0" borderId="0" xfId="0" applyAlignment="1">
      <alignment wrapText="1"/>
    </xf>
    <xf numFmtId="0" fontId="0" fillId="0" borderId="1" xfId="0" applyFill="1" applyBorder="1"/>
    <xf numFmtId="0" fontId="0" fillId="3" borderId="0" xfId="0" applyFill="1"/>
    <xf numFmtId="0" fontId="1" fillId="0" borderId="0" xfId="0" applyFont="1" applyAlignment="1">
      <alignment wrapText="1"/>
    </xf>
    <xf numFmtId="0" fontId="0" fillId="0" borderId="0" xfId="0" quotePrefix="1" applyAlignment="1">
      <alignment wrapText="1"/>
    </xf>
    <xf numFmtId="0" fontId="1" fillId="3" borderId="0" xfId="0" applyFont="1" applyFill="1"/>
    <xf numFmtId="0" fontId="0" fillId="4" borderId="1" xfId="0" applyFill="1" applyBorder="1" applyAlignment="1">
      <alignment horizontal="center"/>
    </xf>
    <xf numFmtId="0" fontId="1" fillId="0" borderId="0" xfId="0" applyFont="1" applyAlignment="1">
      <alignment horizontal="center"/>
    </xf>
    <xf numFmtId="0" fontId="0" fillId="0" borderId="17" xfId="0" applyBorder="1"/>
    <xf numFmtId="3" fontId="0" fillId="0" borderId="3" xfId="0" applyNumberFormat="1" applyFill="1" applyBorder="1"/>
    <xf numFmtId="3" fontId="7" fillId="3" borderId="21" xfId="0" applyNumberFormat="1" applyFont="1" applyFill="1" applyBorder="1" applyAlignment="1">
      <alignment wrapText="1"/>
    </xf>
    <xf numFmtId="0" fontId="9" fillId="3" borderId="1" xfId="0" applyFont="1" applyFill="1" applyBorder="1"/>
    <xf numFmtId="0" fontId="10" fillId="3" borderId="1" xfId="0" applyFont="1" applyFill="1" applyBorder="1"/>
    <xf numFmtId="0" fontId="0" fillId="4" borderId="1" xfId="0" applyFill="1" applyBorder="1" applyAlignment="1">
      <alignment horizontal="center" vertical="center" wrapText="1"/>
    </xf>
    <xf numFmtId="0" fontId="0" fillId="4" borderId="1" xfId="0" applyFill="1" applyBorder="1" applyAlignment="1">
      <alignment horizontal="center" wrapText="1"/>
    </xf>
    <xf numFmtId="164" fontId="0" fillId="6" borderId="1" xfId="0" applyNumberFormat="1" applyFill="1" applyBorder="1"/>
    <xf numFmtId="164" fontId="1" fillId="6" borderId="1" xfId="0" applyNumberFormat="1" applyFont="1" applyFill="1" applyBorder="1"/>
    <xf numFmtId="10" fontId="0" fillId="6" borderId="1" xfId="0" applyNumberFormat="1" applyFill="1" applyBorder="1"/>
    <xf numFmtId="164" fontId="1" fillId="3" borderId="9" xfId="0" applyNumberFormat="1" applyFont="1" applyFill="1" applyBorder="1"/>
    <xf numFmtId="164" fontId="0" fillId="6" borderId="14" xfId="0" applyNumberFormat="1" applyFill="1" applyBorder="1"/>
    <xf numFmtId="164" fontId="0" fillId="6" borderId="11" xfId="0" applyNumberFormat="1" applyFill="1" applyBorder="1"/>
    <xf numFmtId="0" fontId="0" fillId="5" borderId="7" xfId="0" applyFill="1" applyBorder="1"/>
    <xf numFmtId="164" fontId="0" fillId="6" borderId="16" xfId="0" applyNumberFormat="1" applyFill="1" applyBorder="1"/>
    <xf numFmtId="164" fontId="0" fillId="6" borderId="9" xfId="0" applyNumberFormat="1" applyFill="1" applyBorder="1"/>
    <xf numFmtId="164" fontId="0" fillId="6" borderId="10" xfId="0" applyNumberFormat="1" applyFill="1" applyBorder="1"/>
    <xf numFmtId="0" fontId="0" fillId="3" borderId="1" xfId="0" applyFill="1" applyBorder="1"/>
    <xf numFmtId="3" fontId="0" fillId="3" borderId="12" xfId="0" applyNumberFormat="1" applyFill="1" applyBorder="1"/>
    <xf numFmtId="0" fontId="0" fillId="7" borderId="1" xfId="0" applyFill="1" applyBorder="1" applyAlignment="1">
      <alignment horizontal="center" vertical="center" wrapText="1"/>
    </xf>
    <xf numFmtId="0" fontId="0" fillId="7" borderId="7" xfId="0" applyFill="1" applyBorder="1" applyAlignment="1">
      <alignment horizontal="center" vertical="center" wrapText="1"/>
    </xf>
    <xf numFmtId="0" fontId="0" fillId="6" borderId="1" xfId="0" applyFill="1" applyBorder="1"/>
    <xf numFmtId="10" fontId="0" fillId="0" borderId="0" xfId="0" applyNumberFormat="1"/>
    <xf numFmtId="0" fontId="0" fillId="4" borderId="1" xfId="0" applyFill="1" applyBorder="1" applyAlignment="1">
      <alignment horizontal="center" vertical="center" wrapText="1"/>
    </xf>
    <xf numFmtId="0" fontId="0" fillId="4" borderId="3" xfId="0" applyFill="1" applyBorder="1" applyAlignment="1">
      <alignment horizontal="center" vertical="center" wrapText="1"/>
    </xf>
    <xf numFmtId="0" fontId="0" fillId="4" borderId="1" xfId="0" applyFill="1" applyBorder="1" applyAlignment="1">
      <alignment horizontal="center"/>
    </xf>
    <xf numFmtId="0" fontId="0" fillId="4" borderId="1" xfId="0" applyFill="1" applyBorder="1" applyAlignment="1">
      <alignment horizontal="center" vertical="center" wrapText="1"/>
    </xf>
    <xf numFmtId="0" fontId="1" fillId="0" borderId="1" xfId="0" applyFont="1" applyFill="1" applyBorder="1"/>
    <xf numFmtId="0" fontId="0" fillId="0" borderId="13" xfId="0" applyBorder="1"/>
    <xf numFmtId="3" fontId="0" fillId="3" borderId="3" xfId="0" applyNumberFormat="1" applyFill="1" applyBorder="1"/>
    <xf numFmtId="3" fontId="0" fillId="0" borderId="0" xfId="0" applyNumberFormat="1"/>
    <xf numFmtId="0" fontId="0" fillId="4" borderId="1" xfId="0" applyFill="1" applyBorder="1" applyAlignment="1">
      <alignment horizontal="center"/>
    </xf>
    <xf numFmtId="164" fontId="0" fillId="0" borderId="0" xfId="0" applyNumberFormat="1"/>
    <xf numFmtId="164" fontId="0" fillId="6" borderId="0" xfId="0" applyNumberFormat="1" applyFill="1" applyBorder="1"/>
    <xf numFmtId="164" fontId="0" fillId="6" borderId="7" xfId="0" applyNumberFormat="1" applyFill="1" applyBorder="1"/>
    <xf numFmtId="0" fontId="0" fillId="0" borderId="0" xfId="0" applyBorder="1" applyAlignment="1"/>
    <xf numFmtId="0" fontId="0" fillId="0" borderId="1" xfId="0" applyBorder="1" applyAlignment="1"/>
    <xf numFmtId="0" fontId="0" fillId="4" borderId="1" xfId="0" applyFill="1" applyBorder="1" applyAlignment="1">
      <alignment wrapText="1"/>
    </xf>
    <xf numFmtId="0" fontId="0" fillId="0" borderId="8" xfId="0" applyBorder="1"/>
    <xf numFmtId="3" fontId="0" fillId="0" borderId="12" xfId="0" applyNumberFormat="1" applyFill="1" applyBorder="1"/>
    <xf numFmtId="3" fontId="0" fillId="0" borderId="0" xfId="0" applyNumberFormat="1" applyFill="1" applyBorder="1"/>
    <xf numFmtId="0" fontId="0" fillId="3" borderId="11" xfId="0" applyFill="1" applyBorder="1"/>
    <xf numFmtId="0" fontId="0" fillId="3" borderId="9" xfId="0" applyFill="1" applyBorder="1"/>
    <xf numFmtId="0" fontId="0" fillId="0" borderId="0" xfId="0" applyFill="1" applyBorder="1"/>
    <xf numFmtId="0" fontId="0" fillId="3" borderId="0" xfId="0" applyFill="1" applyBorder="1" applyAlignment="1">
      <alignment horizontal="center" vertical="center" wrapText="1"/>
    </xf>
    <xf numFmtId="0" fontId="0" fillId="4" borderId="1" xfId="0" applyFill="1" applyBorder="1" applyAlignment="1">
      <alignment horizontal="center" vertical="center" wrapText="1"/>
    </xf>
    <xf numFmtId="0" fontId="0" fillId="4" borderId="3" xfId="0" applyFill="1" applyBorder="1" applyAlignment="1">
      <alignment horizontal="center" vertical="center" wrapText="1"/>
    </xf>
    <xf numFmtId="164" fontId="0" fillId="0" borderId="0" xfId="0" applyNumberFormat="1" applyBorder="1"/>
    <xf numFmtId="3" fontId="12" fillId="0" borderId="0" xfId="0" applyNumberFormat="1" applyFont="1"/>
    <xf numFmtId="0" fontId="0" fillId="3" borderId="0" xfId="0" applyFill="1" applyBorder="1" applyAlignment="1">
      <alignment vertical="center"/>
    </xf>
    <xf numFmtId="0" fontId="0" fillId="3" borderId="0" xfId="0" applyFill="1" applyBorder="1" applyAlignment="1">
      <alignment horizontal="center" vertical="center"/>
    </xf>
    <xf numFmtId="0" fontId="1" fillId="0" borderId="0" xfId="0" applyFont="1" applyAlignment="1">
      <alignment horizontal="center" wrapText="1"/>
    </xf>
    <xf numFmtId="0" fontId="0" fillId="0" borderId="1" xfId="0" applyBorder="1" applyAlignment="1">
      <alignment horizontal="left" vertical="top" wrapText="1"/>
    </xf>
    <xf numFmtId="0" fontId="1" fillId="0" borderId="0" xfId="0" applyFont="1" applyAlignment="1">
      <alignment horizontal="left" wrapText="1"/>
    </xf>
    <xf numFmtId="0" fontId="0" fillId="0" borderId="0" xfId="0" applyAlignment="1">
      <alignment horizontal="left" wrapText="1"/>
    </xf>
    <xf numFmtId="0" fontId="0" fillId="0" borderId="1" xfId="0" applyBorder="1" applyAlignment="1">
      <alignment horizontal="left" vertical="top"/>
    </xf>
    <xf numFmtId="0" fontId="2" fillId="0" borderId="0" xfId="0" applyFont="1" applyAlignment="1">
      <alignment horizontal="left" wrapText="1"/>
    </xf>
    <xf numFmtId="0" fontId="2" fillId="0" borderId="0" xfId="0" applyFont="1" applyAlignment="1">
      <alignment wrapText="1"/>
    </xf>
    <xf numFmtId="0" fontId="0" fillId="0" borderId="0" xfId="0" applyAlignment="1">
      <alignment wrapText="1"/>
    </xf>
    <xf numFmtId="0" fontId="2" fillId="0" borderId="0" xfId="0" applyFont="1" applyAlignment="1">
      <alignment horizontal="center" wrapText="1"/>
    </xf>
    <xf numFmtId="0" fontId="0" fillId="0" borderId="9" xfId="0" applyBorder="1" applyAlignment="1">
      <alignment horizontal="left"/>
    </xf>
    <xf numFmtId="0" fontId="0" fillId="0" borderId="3" xfId="0" applyBorder="1" applyAlignment="1">
      <alignment horizontal="left"/>
    </xf>
    <xf numFmtId="0" fontId="0" fillId="0" borderId="8" xfId="0" applyBorder="1" applyAlignment="1">
      <alignment horizontal="left"/>
    </xf>
    <xf numFmtId="0" fontId="0" fillId="0" borderId="7" xfId="0" applyBorder="1" applyAlignment="1">
      <alignment horizontal="left"/>
    </xf>
    <xf numFmtId="0" fontId="0" fillId="0" borderId="1" xfId="0" applyBorder="1" applyAlignment="1">
      <alignment horizontal="left"/>
    </xf>
    <xf numFmtId="0" fontId="0" fillId="4" borderId="8" xfId="0" applyFill="1" applyBorder="1" applyAlignment="1">
      <alignment horizontal="center" vertical="center"/>
    </xf>
    <xf numFmtId="0" fontId="0" fillId="4" borderId="3" xfId="0" applyFill="1" applyBorder="1" applyAlignment="1">
      <alignment horizontal="center" vertical="center"/>
    </xf>
    <xf numFmtId="0" fontId="0" fillId="4" borderId="7" xfId="0" applyFill="1" applyBorder="1" applyAlignment="1">
      <alignment horizontal="center" vertical="center"/>
    </xf>
    <xf numFmtId="0" fontId="0" fillId="0" borderId="1" xfId="0" applyBorder="1" applyAlignment="1">
      <alignment horizontal="right"/>
    </xf>
    <xf numFmtId="0" fontId="1" fillId="0" borderId="9" xfId="0" applyFont="1" applyBorder="1" applyAlignment="1">
      <alignment horizontal="right"/>
    </xf>
    <xf numFmtId="0" fontId="0" fillId="4" borderId="1" xfId="0" applyFill="1" applyBorder="1" applyAlignment="1">
      <alignment horizontal="center"/>
    </xf>
    <xf numFmtId="0" fontId="0" fillId="4" borderId="1" xfId="0" applyFill="1" applyBorder="1" applyAlignment="1">
      <alignment horizontal="center" vertical="center"/>
    </xf>
    <xf numFmtId="0" fontId="0" fillId="4" borderId="1" xfId="0" applyFill="1" applyBorder="1" applyAlignment="1">
      <alignment horizontal="center" vertical="center" wrapText="1"/>
    </xf>
    <xf numFmtId="0" fontId="1" fillId="0" borderId="11" xfId="0" applyFont="1" applyBorder="1" applyAlignment="1">
      <alignment horizontal="right"/>
    </xf>
    <xf numFmtId="0" fontId="0" fillId="5" borderId="3" xfId="0" applyFill="1" applyBorder="1" applyAlignment="1">
      <alignment horizontal="center"/>
    </xf>
    <xf numFmtId="0" fontId="0" fillId="5" borderId="8" xfId="0" applyFill="1" applyBorder="1" applyAlignment="1">
      <alignment horizontal="center"/>
    </xf>
    <xf numFmtId="0" fontId="0" fillId="0" borderId="9" xfId="0" applyBorder="1" applyAlignment="1">
      <alignment horizontal="right"/>
    </xf>
    <xf numFmtId="0" fontId="0" fillId="0" borderId="3" xfId="0" applyBorder="1" applyAlignment="1">
      <alignment horizontal="right"/>
    </xf>
    <xf numFmtId="0" fontId="0" fillId="0" borderId="8" xfId="0" applyBorder="1" applyAlignment="1">
      <alignment horizontal="right"/>
    </xf>
    <xf numFmtId="0" fontId="0" fillId="0" borderId="7" xfId="0" applyBorder="1" applyAlignment="1">
      <alignment horizontal="right"/>
    </xf>
    <xf numFmtId="0" fontId="0" fillId="4" borderId="11" xfId="0" applyFill="1" applyBorder="1" applyAlignment="1">
      <alignment horizontal="center" vertical="center" wrapText="1"/>
    </xf>
    <xf numFmtId="0" fontId="0" fillId="4" borderId="9" xfId="0" applyFill="1" applyBorder="1" applyAlignment="1">
      <alignment horizontal="center" vertical="center" wrapText="1"/>
    </xf>
    <xf numFmtId="0" fontId="0" fillId="4" borderId="8" xfId="0" applyFill="1" applyBorder="1" applyAlignment="1">
      <alignment horizontal="center"/>
    </xf>
    <xf numFmtId="0" fontId="0" fillId="4" borderId="7" xfId="0" applyFill="1" applyBorder="1" applyAlignment="1">
      <alignment horizontal="center"/>
    </xf>
    <xf numFmtId="0" fontId="0" fillId="4" borderId="3" xfId="0" applyFill="1" applyBorder="1" applyAlignment="1">
      <alignment horizontal="center"/>
    </xf>
    <xf numFmtId="0" fontId="0" fillId="4" borderId="13" xfId="0" applyFill="1" applyBorder="1" applyAlignment="1">
      <alignment horizontal="center" wrapText="1"/>
    </xf>
    <xf numFmtId="0" fontId="0" fillId="4" borderId="8" xfId="0" applyFill="1" applyBorder="1" applyAlignment="1">
      <alignment horizontal="center" wrapText="1"/>
    </xf>
    <xf numFmtId="0" fontId="0" fillId="4" borderId="7" xfId="0" applyFill="1" applyBorder="1" applyAlignment="1">
      <alignment horizontal="center" wrapText="1"/>
    </xf>
    <xf numFmtId="0" fontId="0" fillId="4" borderId="3" xfId="0" applyFill="1" applyBorder="1" applyAlignment="1">
      <alignment horizontal="center" vertical="center" wrapText="1"/>
    </xf>
    <xf numFmtId="0" fontId="0" fillId="4" borderId="1" xfId="0" applyFill="1" applyBorder="1" applyAlignment="1">
      <alignment horizontal="center" wrapText="1"/>
    </xf>
    <xf numFmtId="0" fontId="0" fillId="4" borderId="10" xfId="0" applyFill="1" applyBorder="1" applyAlignment="1">
      <alignment horizontal="center" vertical="center"/>
    </xf>
    <xf numFmtId="0" fontId="1" fillId="0" borderId="0" xfId="0" applyFont="1" applyAlignment="1">
      <alignment horizontal="center"/>
    </xf>
    <xf numFmtId="0" fontId="0" fillId="3" borderId="1" xfId="0" applyFill="1" applyBorder="1" applyAlignment="1">
      <alignment horizontal="left" wrapText="1"/>
    </xf>
    <xf numFmtId="0" fontId="0" fillId="0" borderId="9" xfId="0" applyBorder="1"/>
    <xf numFmtId="0" fontId="9" fillId="3" borderId="9" xfId="0" applyFont="1" applyFill="1" applyBorder="1"/>
    <xf numFmtId="0" fontId="0" fillId="0" borderId="22" xfId="0" applyFont="1" applyBorder="1"/>
    <xf numFmtId="0" fontId="0" fillId="3" borderId="22" xfId="0" applyFont="1" applyFill="1" applyBorder="1"/>
  </cellXfs>
  <cellStyles count="2">
    <cellStyle name="Normal" xfId="0" builtinId="0"/>
    <cellStyle name="Normal 2" xfId="1" xr:uid="{00000000-0005-0000-0000-00000100000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3ADA5"/>
      <color rgb="FFAAFCB2"/>
      <color rgb="FF63FDF6"/>
      <color rgb="FFFF7C80"/>
      <color rgb="FFFF5050"/>
      <color rgb="FF979797"/>
      <color rgb="FF008DF6"/>
      <color rgb="FF02807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lv-LV" sz="1200" b="1">
                <a:latin typeface="Times New Roman" panose="02020603050405020304" pitchFamily="18" charset="0"/>
                <a:cs typeface="Times New Roman" panose="02020603050405020304" pitchFamily="18" charset="0"/>
              </a:rPr>
              <a:t>Dinamika</a:t>
            </a:r>
            <a:r>
              <a:rPr lang="lv-LV" sz="1200" b="1">
                <a:solidFill>
                  <a:sysClr val="windowText" lastClr="000000"/>
                </a:solidFill>
                <a:latin typeface="Times New Roman" panose="02020603050405020304" pitchFamily="18" charset="0"/>
                <a:cs typeface="Times New Roman" panose="02020603050405020304" pitchFamily="18" charset="0"/>
              </a:rPr>
              <a:t>,</a:t>
            </a:r>
            <a:r>
              <a:rPr lang="lv-LV" sz="1200" b="1" baseline="0">
                <a:solidFill>
                  <a:sysClr val="windowText" lastClr="000000"/>
                </a:solidFill>
                <a:latin typeface="Times New Roman" panose="02020603050405020304" pitchFamily="18" charset="0"/>
                <a:cs typeface="Times New Roman" panose="02020603050405020304" pitchFamily="18" charset="0"/>
              </a:rPr>
              <a:t> kur </a:t>
            </a:r>
            <a:r>
              <a:rPr lang="lv-LV" sz="1200" b="1" baseline="0">
                <a:latin typeface="Times New Roman" panose="02020603050405020304" pitchFamily="18" charset="0"/>
                <a:cs typeface="Times New Roman" panose="02020603050405020304" pitchFamily="18" charset="0"/>
              </a:rPr>
              <a:t>norādīti iepirkumu veidi zem ES līgumcenu sliekšņa</a:t>
            </a:r>
            <a:endParaRPr lang="lv-LV" sz="1200" b="1">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tx>
            <c:strRef>
              <c:f>Zem_Tab_Dinamika!$H$4</c:f>
              <c:strCache>
                <c:ptCount val="1"/>
                <c:pt idx="0">
                  <c:v>Būvdarbi</c:v>
                </c:pt>
              </c:strCache>
            </c:strRef>
          </c:tx>
          <c:spPr>
            <a:solidFill>
              <a:schemeClr val="accent1">
                <a:lumMod val="60000"/>
                <a:lumOff val="40000"/>
              </a:schemeClr>
            </a:solidFill>
            <a:ln>
              <a:noFill/>
            </a:ln>
            <a:effectLst/>
          </c:spPr>
          <c:invertIfNegative val="0"/>
          <c:dLbls>
            <c:dLbl>
              <c:idx val="11"/>
              <c:layout>
                <c:manualLayout>
                  <c:x val="-4.140786749482402E-3"/>
                  <c:y val="-2.498884075390404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5F0-408C-BC00-B3E07AA77D8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Zem_Tab_Dinamika!$I$3:$T$3</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Zem_Tab_Dinamika!$I$4:$T$4</c:f>
              <c:numCache>
                <c:formatCode>0.0%</c:formatCode>
                <c:ptCount val="12"/>
                <c:pt idx="0">
                  <c:v>0.39</c:v>
                </c:pt>
                <c:pt idx="1">
                  <c:v>0.45900000000000002</c:v>
                </c:pt>
                <c:pt idx="2">
                  <c:v>0.45400000000000001</c:v>
                </c:pt>
                <c:pt idx="3">
                  <c:v>0.46700000000000003</c:v>
                </c:pt>
                <c:pt idx="4">
                  <c:v>0.34599999999999997</c:v>
                </c:pt>
                <c:pt idx="5">
                  <c:v>0.29399999999999998</c:v>
                </c:pt>
                <c:pt idx="6">
                  <c:v>0.20599999999999999</c:v>
                </c:pt>
                <c:pt idx="7">
                  <c:v>0.31900000000000001</c:v>
                </c:pt>
                <c:pt idx="8">
                  <c:v>0.35299999999999998</c:v>
                </c:pt>
                <c:pt idx="9">
                  <c:v>0.44800000000000001</c:v>
                </c:pt>
                <c:pt idx="10">
                  <c:v>0.42299999999999999</c:v>
                </c:pt>
                <c:pt idx="11">
                  <c:v>0.35478250480978246</c:v>
                </c:pt>
              </c:numCache>
            </c:numRef>
          </c:val>
          <c:extLst>
            <c:ext xmlns:c16="http://schemas.microsoft.com/office/drawing/2014/chart" uri="{C3380CC4-5D6E-409C-BE32-E72D297353CC}">
              <c16:uniqueId val="{00000000-FC8F-45B6-8FFF-68D70601EE08}"/>
            </c:ext>
          </c:extLst>
        </c:ser>
        <c:ser>
          <c:idx val="1"/>
          <c:order val="1"/>
          <c:tx>
            <c:strRef>
              <c:f>Zem_Tab_Dinamika!$H$5</c:f>
              <c:strCache>
                <c:ptCount val="1"/>
                <c:pt idx="0">
                  <c:v>Prece</c:v>
                </c:pt>
              </c:strCache>
            </c:strRef>
          </c:tx>
          <c:spPr>
            <a:solidFill>
              <a:srgbClr val="AAFCB2"/>
            </a:solidFill>
            <a:ln>
              <a:noFill/>
            </a:ln>
            <a:effectLst/>
          </c:spPr>
          <c:invertIfNegative val="0"/>
          <c:dLbls>
            <c:dLbl>
              <c:idx val="0"/>
              <c:layout>
                <c:manualLayout>
                  <c:x val="1.3559322033898305E-2"/>
                  <c:y val="7.139668786829728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C8F-45B6-8FFF-68D70601EE08}"/>
                </c:ext>
              </c:extLst>
            </c:dLbl>
            <c:dLbl>
              <c:idx val="1"/>
              <c:layout>
                <c:manualLayout>
                  <c:x val="1.3559322033898305E-2"/>
                  <c:y val="-3.212850954073377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C8F-45B6-8FFF-68D70601EE08}"/>
                </c:ext>
              </c:extLst>
            </c:dLbl>
            <c:dLbl>
              <c:idx val="2"/>
              <c:layout>
                <c:manualLayout>
                  <c:x val="1.581920903954798E-2"/>
                  <c:y val="-3.569834393414864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C8F-45B6-8FFF-68D70601EE08}"/>
                </c:ext>
              </c:extLst>
            </c:dLbl>
            <c:dLbl>
              <c:idx val="3"/>
              <c:layout>
                <c:manualLayout>
                  <c:x val="1.3559322033898221E-2"/>
                  <c:y val="-1.427933757365945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C8F-45B6-8FFF-68D70601EE08}"/>
                </c:ext>
              </c:extLst>
            </c:dLbl>
            <c:dLbl>
              <c:idx val="4"/>
              <c:layout>
                <c:manualLayout>
                  <c:x val="1.1299435028248504E-2"/>
                  <c:y val="-3.569834393414929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C8F-45B6-8FFF-68D70601EE08}"/>
                </c:ext>
              </c:extLst>
            </c:dLbl>
            <c:dLbl>
              <c:idx val="5"/>
              <c:layout>
                <c:manualLayout>
                  <c:x val="1.3559322033898388E-2"/>
                  <c:y val="6.5446207839094807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C8F-45B6-8FFF-68D70601EE08}"/>
                </c:ext>
              </c:extLst>
            </c:dLbl>
            <c:dLbl>
              <c:idx val="7"/>
              <c:layout>
                <c:manualLayout>
                  <c:x val="1.35593220338981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FC8F-45B6-8FFF-68D70601EE08}"/>
                </c:ext>
              </c:extLst>
            </c:dLbl>
            <c:dLbl>
              <c:idx val="8"/>
              <c:layout>
                <c:manualLayout>
                  <c:x val="1.3559322033898305E-2"/>
                  <c:y val="-6.5446207839094807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FC8F-45B6-8FFF-68D70601EE0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Zem_Tab_Dinamika!$I$3:$T$3</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Zem_Tab_Dinamika!$I$5:$T$5</c:f>
              <c:numCache>
                <c:formatCode>0.0%</c:formatCode>
                <c:ptCount val="12"/>
                <c:pt idx="0">
                  <c:v>0.30199999999999999</c:v>
                </c:pt>
                <c:pt idx="1">
                  <c:v>0.25</c:v>
                </c:pt>
                <c:pt idx="2">
                  <c:v>0.27200000000000002</c:v>
                </c:pt>
                <c:pt idx="3">
                  <c:v>0.29799999999999999</c:v>
                </c:pt>
                <c:pt idx="4">
                  <c:v>0.20799999999999999</c:v>
                </c:pt>
                <c:pt idx="5">
                  <c:v>0.20799999999999999</c:v>
                </c:pt>
                <c:pt idx="6">
                  <c:v>0.23200000000000001</c:v>
                </c:pt>
                <c:pt idx="7">
                  <c:v>0.247</c:v>
                </c:pt>
                <c:pt idx="8">
                  <c:v>0.28499999999999998</c:v>
                </c:pt>
                <c:pt idx="9">
                  <c:v>0.21299999999999999</c:v>
                </c:pt>
                <c:pt idx="10">
                  <c:v>0.27400000000000002</c:v>
                </c:pt>
                <c:pt idx="11">
                  <c:v>0.27476391035591474</c:v>
                </c:pt>
              </c:numCache>
            </c:numRef>
          </c:val>
          <c:extLst>
            <c:ext xmlns:c16="http://schemas.microsoft.com/office/drawing/2014/chart" uri="{C3380CC4-5D6E-409C-BE32-E72D297353CC}">
              <c16:uniqueId val="{00000001-FC8F-45B6-8FFF-68D70601EE08}"/>
            </c:ext>
          </c:extLst>
        </c:ser>
        <c:ser>
          <c:idx val="2"/>
          <c:order val="2"/>
          <c:tx>
            <c:strRef>
              <c:f>Zem_Tab_Dinamika!$H$6</c:f>
              <c:strCache>
                <c:ptCount val="1"/>
                <c:pt idx="0">
                  <c:v>Pakalpojumi</c:v>
                </c:pt>
              </c:strCache>
            </c:strRef>
          </c:tx>
          <c:spPr>
            <a:solidFill>
              <a:srgbClr val="FF7C80"/>
            </a:solidFill>
            <a:ln>
              <a:noFill/>
            </a:ln>
            <a:effectLst/>
          </c:spPr>
          <c:invertIfNegative val="0"/>
          <c:dLbls>
            <c:dLbl>
              <c:idx val="0"/>
              <c:layout>
                <c:manualLayout>
                  <c:x val="1.3559322033898305E-2"/>
                  <c:y val="-3.212850954073377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C8F-45B6-8FFF-68D70601EE08}"/>
                </c:ext>
              </c:extLst>
            </c:dLbl>
            <c:dLbl>
              <c:idx val="1"/>
              <c:layout>
                <c:manualLayout>
                  <c:x val="4.5197740112994352E-3"/>
                  <c:y val="-3.56983439341487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C8F-45B6-8FFF-68D70601EE08}"/>
                </c:ext>
              </c:extLst>
            </c:dLbl>
            <c:dLbl>
              <c:idx val="2"/>
              <c:layout>
                <c:manualLayout>
                  <c:x val="1.3559322033898305E-2"/>
                  <c:y val="-6.068718468805268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C8F-45B6-8FFF-68D70601EE08}"/>
                </c:ext>
              </c:extLst>
            </c:dLbl>
            <c:dLbl>
              <c:idx val="3"/>
              <c:layout>
                <c:manualLayout>
                  <c:x val="1.355932203389830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C8F-45B6-8FFF-68D70601EE08}"/>
                </c:ext>
              </c:extLst>
            </c:dLbl>
            <c:dLbl>
              <c:idx val="8"/>
              <c:layout>
                <c:manualLayout>
                  <c:x val="1.5819209039547855E-2"/>
                  <c:y val="-3.212850954073377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C8F-45B6-8FFF-68D70601EE08}"/>
                </c:ext>
              </c:extLst>
            </c:dLbl>
            <c:dLbl>
              <c:idx val="11"/>
              <c:layout>
                <c:manualLayout>
                  <c:x val="1.3029295251136934E-2"/>
                  <c:y val="-6.425701908146755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5F0-408C-BC00-B3E07AA77D8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Zem_Tab_Dinamika!$I$3:$T$3</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Zem_Tab_Dinamika!$I$6:$T$6</c:f>
              <c:numCache>
                <c:formatCode>0.0%</c:formatCode>
                <c:ptCount val="12"/>
                <c:pt idx="0">
                  <c:v>0.308</c:v>
                </c:pt>
                <c:pt idx="1">
                  <c:v>0.29099999999999998</c:v>
                </c:pt>
                <c:pt idx="2">
                  <c:v>0.27400000000000002</c:v>
                </c:pt>
                <c:pt idx="3">
                  <c:v>0.23499999999999999</c:v>
                </c:pt>
                <c:pt idx="4">
                  <c:v>0.44700000000000001</c:v>
                </c:pt>
                <c:pt idx="5">
                  <c:v>0.498</c:v>
                </c:pt>
                <c:pt idx="6">
                  <c:v>0.56100000000000005</c:v>
                </c:pt>
                <c:pt idx="7">
                  <c:v>0.434</c:v>
                </c:pt>
                <c:pt idx="8">
                  <c:v>0.36199999999999999</c:v>
                </c:pt>
                <c:pt idx="9">
                  <c:v>0.34</c:v>
                </c:pt>
                <c:pt idx="10">
                  <c:v>0.30299999999999999</c:v>
                </c:pt>
                <c:pt idx="11">
                  <c:v>0.37045358483430274</c:v>
                </c:pt>
              </c:numCache>
            </c:numRef>
          </c:val>
          <c:extLst>
            <c:ext xmlns:c16="http://schemas.microsoft.com/office/drawing/2014/chart" uri="{C3380CC4-5D6E-409C-BE32-E72D297353CC}">
              <c16:uniqueId val="{00000002-FC8F-45B6-8FFF-68D70601EE08}"/>
            </c:ext>
          </c:extLst>
        </c:ser>
        <c:dLbls>
          <c:dLblPos val="outEnd"/>
          <c:showLegendKey val="0"/>
          <c:showVal val="1"/>
          <c:showCatName val="0"/>
          <c:showSerName val="0"/>
          <c:showPercent val="0"/>
          <c:showBubbleSize val="0"/>
        </c:dLbls>
        <c:gapWidth val="219"/>
        <c:overlap val="-27"/>
        <c:axId val="128022016"/>
        <c:axId val="128023552"/>
      </c:barChart>
      <c:catAx>
        <c:axId val="12802201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28023552"/>
        <c:crosses val="autoZero"/>
        <c:auto val="1"/>
        <c:lblAlgn val="ctr"/>
        <c:lblOffset val="100"/>
        <c:noMultiLvlLbl val="0"/>
      </c:catAx>
      <c:valAx>
        <c:axId val="12802355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280220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00" b="1" i="0" u="none" strike="noStrike" kern="1200" spc="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lv-LV" sz="1200" b="1">
                <a:latin typeface="Times New Roman" panose="02020603050405020304" pitchFamily="18" charset="0"/>
                <a:cs typeface="Times New Roman" panose="02020603050405020304" pitchFamily="18" charset="0"/>
              </a:rPr>
              <a:t>Zem ES līgumcenu sliekšņa noslēgto</a:t>
            </a:r>
            <a:r>
              <a:rPr lang="lv-LV" sz="1200" b="1" baseline="0">
                <a:latin typeface="Times New Roman" panose="02020603050405020304" pitchFamily="18" charset="0"/>
                <a:cs typeface="Times New Roman" panose="02020603050405020304" pitchFamily="18" charset="0"/>
              </a:rPr>
              <a:t> līgumsummu procentuālais sadalījums pa sabiedrisko pakalpojumu sniedzēju jomām</a:t>
            </a:r>
            <a:endParaRPr lang="lv-LV" sz="1200" b="1">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300" b="1" i="0" u="none" strike="noStrike" kern="1200" spc="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484141383187055E-2"/>
          <c:y val="0.29031386867733366"/>
          <c:w val="0.94515853106909553"/>
          <c:h val="0.67226942414965241"/>
        </c:manualLayout>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9-5ACC-40A4-8261-76AAD3883506}"/>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8-5ACC-40A4-8261-76AAD3883506}"/>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D-5ACC-40A4-8261-76AAD3883506}"/>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C-5ACC-40A4-8261-76AAD3883506}"/>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A-5ACC-40A4-8261-76AAD3883506}"/>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B-5ACC-40A4-8261-76AAD3883506}"/>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F-5ACC-40A4-8261-76AAD3883506}"/>
              </c:ext>
            </c:extLst>
          </c:dPt>
          <c:dPt>
            <c:idx val="7"/>
            <c:bubble3D val="0"/>
            <c:spPr>
              <a:solidFill>
                <a:schemeClr val="accent2">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E-5ACC-40A4-8261-76AAD3883506}"/>
              </c:ext>
            </c:extLst>
          </c:dPt>
          <c:dLbls>
            <c:dLbl>
              <c:idx val="0"/>
              <c:layout>
                <c:manualLayout>
                  <c:x val="4.1844868454244177E-2"/>
                  <c:y val="2.9681480496693562E-3"/>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ACC-40A4-8261-76AAD3883506}"/>
                </c:ext>
              </c:extLst>
            </c:dLbl>
            <c:dLbl>
              <c:idx val="1"/>
              <c:layout>
                <c:manualLayout>
                  <c:x val="7.3643967208024158E-2"/>
                  <c:y val="4.1884824428197028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ACC-40A4-8261-76AAD3883506}"/>
                </c:ext>
              </c:extLst>
            </c:dLbl>
            <c:dLbl>
              <c:idx val="2"/>
              <c:layout>
                <c:manualLayout>
                  <c:x val="-1.5562346365619149E-2"/>
                  <c:y val="-1.2863209295728643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ACC-40A4-8261-76AAD3883506}"/>
                </c:ext>
              </c:extLst>
            </c:dLbl>
            <c:dLbl>
              <c:idx val="3"/>
              <c:layout>
                <c:manualLayout>
                  <c:x val="-4.7986285314541376E-2"/>
                  <c:y val="5.881747352274911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ACC-40A4-8261-76AAD3883506}"/>
                </c:ext>
              </c:extLst>
            </c:dLbl>
            <c:dLbl>
              <c:idx val="4"/>
              <c:layout>
                <c:manualLayout>
                  <c:x val="-4.3138536963473938E-2"/>
                  <c:y val="4.7595540852863917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ACC-40A4-8261-76AAD3883506}"/>
                </c:ext>
              </c:extLst>
            </c:dLbl>
            <c:dLbl>
              <c:idx val="5"/>
              <c:layout>
                <c:manualLayout>
                  <c:x val="-4.8042062399083964E-2"/>
                  <c:y val="2.8200183902972109E-3"/>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ACC-40A4-8261-76AAD3883506}"/>
                </c:ext>
              </c:extLst>
            </c:dLbl>
            <c:dLbl>
              <c:idx val="6"/>
              <c:layout>
                <c:manualLayout>
                  <c:x val="4.2071853376448823E-2"/>
                  <c:y val="-4.9873356121413977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ACC-40A4-8261-76AAD3883506}"/>
                </c:ext>
              </c:extLst>
            </c:dLbl>
            <c:dLbl>
              <c:idx val="7"/>
              <c:layout>
                <c:manualLayout>
                  <c:x val="0.12932214554439531"/>
                  <c:y val="-3.2936203146162281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ACC-40A4-8261-76AAD388350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bestFit"/>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Zem_Tab_Dinamika!$A$12:$A$19</c:f>
              <c:strCache>
                <c:ptCount val="8"/>
                <c:pt idx="0">
                  <c:v>Siltumapgāde, gāze</c:v>
                </c:pt>
                <c:pt idx="1">
                  <c:v>Elektroenerģija</c:v>
                </c:pt>
                <c:pt idx="2">
                  <c:v>Ūdensapgāde</c:v>
                </c:pt>
                <c:pt idx="3">
                  <c:v>Dzelzceļu pakalpojumi</c:v>
                </c:pt>
                <c:pt idx="4">
                  <c:v>Pasažieru pārvadājumi</c:v>
                </c:pt>
                <c:pt idx="5">
                  <c:v>Pasta pakalpojumi</c:v>
                </c:pt>
                <c:pt idx="6">
                  <c:v>Ostas</c:v>
                </c:pt>
                <c:pt idx="7">
                  <c:v>Lidostas</c:v>
                </c:pt>
              </c:strCache>
            </c:strRef>
          </c:cat>
          <c:val>
            <c:numRef>
              <c:f>Zem_Tab_Dinamika!$I$12:$I$19</c:f>
              <c:numCache>
                <c:formatCode>0.0%</c:formatCode>
                <c:ptCount val="8"/>
                <c:pt idx="0">
                  <c:v>0.27432293358547699</c:v>
                </c:pt>
                <c:pt idx="1">
                  <c:v>0.23332909599617901</c:v>
                </c:pt>
                <c:pt idx="2">
                  <c:v>0.21862252692714035</c:v>
                </c:pt>
                <c:pt idx="3">
                  <c:v>5.5681613526731726E-2</c:v>
                </c:pt>
                <c:pt idx="4">
                  <c:v>8.6527068311637659E-2</c:v>
                </c:pt>
                <c:pt idx="5">
                  <c:v>2.5246833662570987E-2</c:v>
                </c:pt>
                <c:pt idx="6">
                  <c:v>7.7496854995418279E-2</c:v>
                </c:pt>
                <c:pt idx="7">
                  <c:v>2.8773072994844991E-2</c:v>
                </c:pt>
              </c:numCache>
            </c:numRef>
          </c:val>
          <c:extLst>
            <c:ext xmlns:c16="http://schemas.microsoft.com/office/drawing/2014/chart" uri="{C3380CC4-5D6E-409C-BE32-E72D297353CC}">
              <c16:uniqueId val="{00000000-5ACC-40A4-8261-76AAD3883506}"/>
            </c:ext>
          </c:extLst>
        </c:ser>
        <c:ser>
          <c:idx val="1"/>
          <c:order val="1"/>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11-422E-4D71-ABEF-75FC3432F6FC}"/>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13-422E-4D71-ABEF-75FC3432F6FC}"/>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15-422E-4D71-ABEF-75FC3432F6FC}"/>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17-422E-4D71-ABEF-75FC3432F6FC}"/>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19-422E-4D71-ABEF-75FC3432F6FC}"/>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1B-422E-4D71-ABEF-75FC3432F6FC}"/>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D-422E-4D71-ABEF-75FC3432F6FC}"/>
              </c:ext>
            </c:extLst>
          </c:dPt>
          <c:dPt>
            <c:idx val="7"/>
            <c:bubble3D val="0"/>
            <c:spPr>
              <a:solidFill>
                <a:schemeClr val="accent2">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F-422E-4D71-ABEF-75FC3432F6F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Zem_Tab_Dinamika!$A$12:$A$19</c:f>
              <c:strCache>
                <c:ptCount val="8"/>
                <c:pt idx="0">
                  <c:v>Siltumapgāde, gāze</c:v>
                </c:pt>
                <c:pt idx="1">
                  <c:v>Elektroenerģija</c:v>
                </c:pt>
                <c:pt idx="2">
                  <c:v>Ūdensapgāde</c:v>
                </c:pt>
                <c:pt idx="3">
                  <c:v>Dzelzceļu pakalpojumi</c:v>
                </c:pt>
                <c:pt idx="4">
                  <c:v>Pasažieru pārvadājumi</c:v>
                </c:pt>
                <c:pt idx="5">
                  <c:v>Pasta pakalpojumi</c:v>
                </c:pt>
                <c:pt idx="6">
                  <c:v>Ostas</c:v>
                </c:pt>
                <c:pt idx="7">
                  <c:v>Lidostas</c:v>
                </c:pt>
              </c:strCache>
            </c:strRef>
          </c:cat>
          <c:val>
            <c:numRef>
              <c:f>Zem_Tab_Dinamika!$C$12:$C$19</c:f>
              <c:numCache>
                <c:formatCode>0.0%</c:formatCode>
                <c:ptCount val="8"/>
                <c:pt idx="0">
                  <c:v>0.20162348273970271</c:v>
                </c:pt>
                <c:pt idx="1">
                  <c:v>0.41462002414446408</c:v>
                </c:pt>
                <c:pt idx="2">
                  <c:v>0.22690985533170219</c:v>
                </c:pt>
                <c:pt idx="3">
                  <c:v>4.9986347261539929E-3</c:v>
                </c:pt>
                <c:pt idx="4">
                  <c:v>1.1138352970472899E-2</c:v>
                </c:pt>
                <c:pt idx="5">
                  <c:v>9.4981835504300981E-4</c:v>
                </c:pt>
                <c:pt idx="6">
                  <c:v>9.9912471269284556E-2</c:v>
                </c:pt>
                <c:pt idx="7">
                  <c:v>3.9847360463176537E-2</c:v>
                </c:pt>
              </c:numCache>
            </c:numRef>
          </c:val>
          <c:extLst>
            <c:ext xmlns:c16="http://schemas.microsoft.com/office/drawing/2014/chart" uri="{C3380CC4-5D6E-409C-BE32-E72D297353CC}">
              <c16:uniqueId val="{00000001-5ACC-40A4-8261-76AAD3883506}"/>
            </c:ext>
          </c:extLst>
        </c:ser>
        <c:dLbls>
          <c:dLblPos val="bestFit"/>
          <c:showLegendKey val="0"/>
          <c:showVal val="1"/>
          <c:showCatName val="0"/>
          <c:showSerName val="0"/>
          <c:showPercent val="0"/>
          <c:showBubbleSize val="0"/>
          <c:showLeaderLines val="1"/>
        </c:dLbls>
        <c:extLst>
          <c:ext xmlns:c15="http://schemas.microsoft.com/office/drawing/2012/chart" uri="{02D57815-91ED-43cb-92C2-25804820EDAC}">
            <c15:filteredPieSeries>
              <c15:ser>
                <c:idx val="2"/>
                <c:order val="2"/>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21-422E-4D71-ABEF-75FC3432F6FC}"/>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23-422E-4D71-ABEF-75FC3432F6FC}"/>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25-422E-4D71-ABEF-75FC3432F6FC}"/>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27-422E-4D71-ABEF-75FC3432F6FC}"/>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29-422E-4D71-ABEF-75FC3432F6FC}"/>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2B-422E-4D71-ABEF-75FC3432F6FC}"/>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D-422E-4D71-ABEF-75FC3432F6FC}"/>
                    </c:ext>
                  </c:extLst>
                </c:dPt>
                <c:dPt>
                  <c:idx val="7"/>
                  <c:bubble3D val="0"/>
                  <c:spPr>
                    <a:solidFill>
                      <a:schemeClr val="accent2">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F-422E-4D71-ABEF-75FC3432F6F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Zem_Tab_Dinamika!$A$12:$A$19</c15:sqref>
                        </c15:formulaRef>
                      </c:ext>
                    </c:extLst>
                    <c:strCache>
                      <c:ptCount val="8"/>
                      <c:pt idx="0">
                        <c:v>Siltumapgāde, gāze</c:v>
                      </c:pt>
                      <c:pt idx="1">
                        <c:v>Elektroenerģija</c:v>
                      </c:pt>
                      <c:pt idx="2">
                        <c:v>Ūdensapgāde</c:v>
                      </c:pt>
                      <c:pt idx="3">
                        <c:v>Dzelzceļu pakalpojumi</c:v>
                      </c:pt>
                      <c:pt idx="4">
                        <c:v>Pasažieru pārvadājumi</c:v>
                      </c:pt>
                      <c:pt idx="5">
                        <c:v>Pasta pakalpojumi</c:v>
                      </c:pt>
                      <c:pt idx="6">
                        <c:v>Ostas</c:v>
                      </c:pt>
                      <c:pt idx="7">
                        <c:v>Lidostas</c:v>
                      </c:pt>
                    </c:strCache>
                  </c:strRef>
                </c:cat>
                <c:val>
                  <c:numRef>
                    <c:extLst>
                      <c:ext uri="{02D57815-91ED-43cb-92C2-25804820EDAC}">
                        <c15:formulaRef>
                          <c15:sqref>Zem_Tab_Dinamika!$D$12:$D$19</c15:sqref>
                        </c15:formulaRef>
                      </c:ext>
                    </c:extLst>
                    <c:numCache>
                      <c:formatCode>#,##0</c:formatCode>
                      <c:ptCount val="8"/>
                      <c:pt idx="0">
                        <c:v>40352741</c:v>
                      </c:pt>
                      <c:pt idx="1">
                        <c:v>12949451</c:v>
                      </c:pt>
                      <c:pt idx="2">
                        <c:v>22278465</c:v>
                      </c:pt>
                      <c:pt idx="3">
                        <c:v>9385942</c:v>
                      </c:pt>
                      <c:pt idx="4">
                        <c:v>25323602</c:v>
                      </c:pt>
                      <c:pt idx="5">
                        <c:v>4659322</c:v>
                      </c:pt>
                      <c:pt idx="6">
                        <c:v>6784400</c:v>
                      </c:pt>
                      <c:pt idx="7">
                        <c:v>4060369</c:v>
                      </c:pt>
                    </c:numCache>
                  </c:numRef>
                </c:val>
                <c:extLst>
                  <c:ext xmlns:c16="http://schemas.microsoft.com/office/drawing/2014/chart" uri="{C3380CC4-5D6E-409C-BE32-E72D297353CC}">
                    <c16:uniqueId val="{00000002-5ACC-40A4-8261-76AAD3883506}"/>
                  </c:ext>
                </c:extLst>
              </c15:ser>
            </c15:filteredPieSeries>
            <c15:filteredPieSeries>
              <c15:ser>
                <c:idx val="3"/>
                <c:order val="3"/>
                <c:dPt>
                  <c:idx val="0"/>
                  <c:bubble3D val="0"/>
                  <c:spPr>
                    <a:solidFill>
                      <a:schemeClr val="accent1"/>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31-422E-4D71-ABEF-75FC3432F6FC}"/>
                    </c:ext>
                  </c:extLst>
                </c:dPt>
                <c:dPt>
                  <c:idx val="1"/>
                  <c:bubble3D val="0"/>
                  <c:spPr>
                    <a:solidFill>
                      <a:schemeClr val="accent2"/>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33-422E-4D71-ABEF-75FC3432F6FC}"/>
                    </c:ext>
                  </c:extLst>
                </c:dPt>
                <c:dPt>
                  <c:idx val="2"/>
                  <c:bubble3D val="0"/>
                  <c:spPr>
                    <a:solidFill>
                      <a:schemeClr val="accent3"/>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35-422E-4D71-ABEF-75FC3432F6FC}"/>
                    </c:ext>
                  </c:extLst>
                </c:dPt>
                <c:dPt>
                  <c:idx val="3"/>
                  <c:bubble3D val="0"/>
                  <c:spPr>
                    <a:solidFill>
                      <a:schemeClr val="accent4"/>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37-422E-4D71-ABEF-75FC3432F6FC}"/>
                    </c:ext>
                  </c:extLst>
                </c:dPt>
                <c:dPt>
                  <c:idx val="4"/>
                  <c:bubble3D val="0"/>
                  <c:spPr>
                    <a:solidFill>
                      <a:schemeClr val="accent5"/>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39-422E-4D71-ABEF-75FC3432F6FC}"/>
                    </c:ext>
                  </c:extLst>
                </c:dPt>
                <c:dPt>
                  <c:idx val="5"/>
                  <c:bubble3D val="0"/>
                  <c:spPr>
                    <a:solidFill>
                      <a:schemeClr val="accent6"/>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3B-422E-4D71-ABEF-75FC3432F6FC}"/>
                    </c:ext>
                  </c:extLst>
                </c:dPt>
                <c:dPt>
                  <c:idx val="6"/>
                  <c:bubble3D val="0"/>
                  <c:spPr>
                    <a:solidFill>
                      <a:schemeClr val="accent1">
                        <a:lumMod val="60000"/>
                      </a:schemeClr>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3D-422E-4D71-ABEF-75FC3432F6FC}"/>
                    </c:ext>
                  </c:extLst>
                </c:dPt>
                <c:dPt>
                  <c:idx val="7"/>
                  <c:bubble3D val="0"/>
                  <c:spPr>
                    <a:solidFill>
                      <a:schemeClr val="accent2">
                        <a:lumMod val="60000"/>
                      </a:schemeClr>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3F-422E-4D71-ABEF-75FC3432F6F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Zem_Tab_Dinamika!$A$12:$A$19</c15:sqref>
                        </c15:formulaRef>
                      </c:ext>
                    </c:extLst>
                    <c:strCache>
                      <c:ptCount val="8"/>
                      <c:pt idx="0">
                        <c:v>Siltumapgāde, gāze</c:v>
                      </c:pt>
                      <c:pt idx="1">
                        <c:v>Elektroenerģija</c:v>
                      </c:pt>
                      <c:pt idx="2">
                        <c:v>Ūdensapgāde</c:v>
                      </c:pt>
                      <c:pt idx="3">
                        <c:v>Dzelzceļu pakalpojumi</c:v>
                      </c:pt>
                      <c:pt idx="4">
                        <c:v>Pasažieru pārvadājumi</c:v>
                      </c:pt>
                      <c:pt idx="5">
                        <c:v>Pasta pakalpojumi</c:v>
                      </c:pt>
                      <c:pt idx="6">
                        <c:v>Ostas</c:v>
                      </c:pt>
                      <c:pt idx="7">
                        <c:v>Lidostas</c:v>
                      </c:pt>
                    </c:strCache>
                  </c:strRef>
                </c:cat>
                <c:val>
                  <c:numRef>
                    <c:extLst xmlns:c15="http://schemas.microsoft.com/office/drawing/2012/chart">
                      <c:ext xmlns:c15="http://schemas.microsoft.com/office/drawing/2012/chart" uri="{02D57815-91ED-43cb-92C2-25804820EDAC}">
                        <c15:formulaRef>
                          <c15:sqref>Zem_Tab_Dinamika!$E$12:$E$19</c15:sqref>
                        </c15:formulaRef>
                      </c:ext>
                    </c:extLst>
                    <c:numCache>
                      <c:formatCode>0.0%</c:formatCode>
                      <c:ptCount val="8"/>
                      <c:pt idx="0">
                        <c:v>0.32078356146716103</c:v>
                      </c:pt>
                      <c:pt idx="1">
                        <c:v>0.10294148322723579</c:v>
                      </c:pt>
                      <c:pt idx="2">
                        <c:v>0.17710235214806089</c:v>
                      </c:pt>
                      <c:pt idx="3">
                        <c:v>7.4613417276516811E-2</c:v>
                      </c:pt>
                      <c:pt idx="4">
                        <c:v>0.20130962699007043</c:v>
                      </c:pt>
                      <c:pt idx="5">
                        <c:v>3.7039216373983011E-2</c:v>
                      </c:pt>
                      <c:pt idx="6">
                        <c:v>5.3932494806680102E-2</c:v>
                      </c:pt>
                      <c:pt idx="7">
                        <c:v>3.2277847710291976E-2</c:v>
                      </c:pt>
                    </c:numCache>
                  </c:numRef>
                </c:val>
                <c:extLst xmlns:c15="http://schemas.microsoft.com/office/drawing/2012/chart">
                  <c:ext xmlns:c16="http://schemas.microsoft.com/office/drawing/2014/chart" uri="{C3380CC4-5D6E-409C-BE32-E72D297353CC}">
                    <c16:uniqueId val="{00000003-5ACC-40A4-8261-76AAD3883506}"/>
                  </c:ext>
                </c:extLst>
              </c15:ser>
            </c15:filteredPieSeries>
            <c15:filteredPieSeries>
              <c15:ser>
                <c:idx val="4"/>
                <c:order val="4"/>
                <c:dPt>
                  <c:idx val="0"/>
                  <c:bubble3D val="0"/>
                  <c:spPr>
                    <a:solidFill>
                      <a:schemeClr val="accent1"/>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41-422E-4D71-ABEF-75FC3432F6FC}"/>
                    </c:ext>
                  </c:extLst>
                </c:dPt>
                <c:dPt>
                  <c:idx val="1"/>
                  <c:bubble3D val="0"/>
                  <c:spPr>
                    <a:solidFill>
                      <a:schemeClr val="accent2"/>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43-422E-4D71-ABEF-75FC3432F6FC}"/>
                    </c:ext>
                  </c:extLst>
                </c:dPt>
                <c:dPt>
                  <c:idx val="2"/>
                  <c:bubble3D val="0"/>
                  <c:spPr>
                    <a:solidFill>
                      <a:schemeClr val="accent3"/>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45-422E-4D71-ABEF-75FC3432F6FC}"/>
                    </c:ext>
                  </c:extLst>
                </c:dPt>
                <c:dPt>
                  <c:idx val="3"/>
                  <c:bubble3D val="0"/>
                  <c:spPr>
                    <a:solidFill>
                      <a:schemeClr val="accent4"/>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47-422E-4D71-ABEF-75FC3432F6FC}"/>
                    </c:ext>
                  </c:extLst>
                </c:dPt>
                <c:dPt>
                  <c:idx val="4"/>
                  <c:bubble3D val="0"/>
                  <c:spPr>
                    <a:solidFill>
                      <a:schemeClr val="accent5"/>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49-422E-4D71-ABEF-75FC3432F6FC}"/>
                    </c:ext>
                  </c:extLst>
                </c:dPt>
                <c:dPt>
                  <c:idx val="5"/>
                  <c:bubble3D val="0"/>
                  <c:spPr>
                    <a:solidFill>
                      <a:schemeClr val="accent6"/>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4B-422E-4D71-ABEF-75FC3432F6FC}"/>
                    </c:ext>
                  </c:extLst>
                </c:dPt>
                <c:dPt>
                  <c:idx val="6"/>
                  <c:bubble3D val="0"/>
                  <c:spPr>
                    <a:solidFill>
                      <a:schemeClr val="accent1">
                        <a:lumMod val="60000"/>
                      </a:schemeClr>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4D-422E-4D71-ABEF-75FC3432F6FC}"/>
                    </c:ext>
                  </c:extLst>
                </c:dPt>
                <c:dPt>
                  <c:idx val="7"/>
                  <c:bubble3D val="0"/>
                  <c:spPr>
                    <a:solidFill>
                      <a:schemeClr val="accent2">
                        <a:lumMod val="60000"/>
                      </a:schemeClr>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4F-422E-4D71-ABEF-75FC3432F6F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Zem_Tab_Dinamika!$A$12:$A$19</c15:sqref>
                        </c15:formulaRef>
                      </c:ext>
                    </c:extLst>
                    <c:strCache>
                      <c:ptCount val="8"/>
                      <c:pt idx="0">
                        <c:v>Siltumapgāde, gāze</c:v>
                      </c:pt>
                      <c:pt idx="1">
                        <c:v>Elektroenerģija</c:v>
                      </c:pt>
                      <c:pt idx="2">
                        <c:v>Ūdensapgāde</c:v>
                      </c:pt>
                      <c:pt idx="3">
                        <c:v>Dzelzceļu pakalpojumi</c:v>
                      </c:pt>
                      <c:pt idx="4">
                        <c:v>Pasažieru pārvadājumi</c:v>
                      </c:pt>
                      <c:pt idx="5">
                        <c:v>Pasta pakalpojumi</c:v>
                      </c:pt>
                      <c:pt idx="6">
                        <c:v>Ostas</c:v>
                      </c:pt>
                      <c:pt idx="7">
                        <c:v>Lidostas</c:v>
                      </c:pt>
                    </c:strCache>
                  </c:strRef>
                </c:cat>
                <c:val>
                  <c:numRef>
                    <c:extLst xmlns:c15="http://schemas.microsoft.com/office/drawing/2012/chart">
                      <c:ext xmlns:c15="http://schemas.microsoft.com/office/drawing/2012/chart" uri="{02D57815-91ED-43cb-92C2-25804820EDAC}">
                        <c15:formulaRef>
                          <c15:sqref>Zem_Tab_Dinamika!$F$12:$F$19</c15:sqref>
                        </c15:formulaRef>
                      </c:ext>
                    </c:extLst>
                    <c:numCache>
                      <c:formatCode>#,##0</c:formatCode>
                      <c:ptCount val="8"/>
                      <c:pt idx="0">
                        <c:v>52490169</c:v>
                      </c:pt>
                      <c:pt idx="1">
                        <c:v>26528575</c:v>
                      </c:pt>
                      <c:pt idx="2">
                        <c:v>40956065</c:v>
                      </c:pt>
                      <c:pt idx="3">
                        <c:v>15294672</c:v>
                      </c:pt>
                      <c:pt idx="4">
                        <c:v>12481621</c:v>
                      </c:pt>
                      <c:pt idx="5">
                        <c:v>6745078</c:v>
                      </c:pt>
                      <c:pt idx="6">
                        <c:v>12467062</c:v>
                      </c:pt>
                      <c:pt idx="7">
                        <c:v>2640351</c:v>
                      </c:pt>
                    </c:numCache>
                  </c:numRef>
                </c:val>
                <c:extLst xmlns:c15="http://schemas.microsoft.com/office/drawing/2012/chart">
                  <c:ext xmlns:c16="http://schemas.microsoft.com/office/drawing/2014/chart" uri="{C3380CC4-5D6E-409C-BE32-E72D297353CC}">
                    <c16:uniqueId val="{00000004-5ACC-40A4-8261-76AAD3883506}"/>
                  </c:ext>
                </c:extLst>
              </c15:ser>
            </c15:filteredPieSeries>
            <c15:filteredPieSeries>
              <c15:ser>
                <c:idx val="5"/>
                <c:order val="5"/>
                <c:dPt>
                  <c:idx val="0"/>
                  <c:bubble3D val="0"/>
                  <c:spPr>
                    <a:solidFill>
                      <a:schemeClr val="accent1"/>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51-422E-4D71-ABEF-75FC3432F6FC}"/>
                    </c:ext>
                  </c:extLst>
                </c:dPt>
                <c:dPt>
                  <c:idx val="1"/>
                  <c:bubble3D val="0"/>
                  <c:spPr>
                    <a:solidFill>
                      <a:schemeClr val="accent2"/>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53-422E-4D71-ABEF-75FC3432F6FC}"/>
                    </c:ext>
                  </c:extLst>
                </c:dPt>
                <c:dPt>
                  <c:idx val="2"/>
                  <c:bubble3D val="0"/>
                  <c:spPr>
                    <a:solidFill>
                      <a:schemeClr val="accent3"/>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55-422E-4D71-ABEF-75FC3432F6FC}"/>
                    </c:ext>
                  </c:extLst>
                </c:dPt>
                <c:dPt>
                  <c:idx val="3"/>
                  <c:bubble3D val="0"/>
                  <c:spPr>
                    <a:solidFill>
                      <a:schemeClr val="accent4"/>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57-422E-4D71-ABEF-75FC3432F6FC}"/>
                    </c:ext>
                  </c:extLst>
                </c:dPt>
                <c:dPt>
                  <c:idx val="4"/>
                  <c:bubble3D val="0"/>
                  <c:spPr>
                    <a:solidFill>
                      <a:schemeClr val="accent5"/>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59-422E-4D71-ABEF-75FC3432F6FC}"/>
                    </c:ext>
                  </c:extLst>
                </c:dPt>
                <c:dPt>
                  <c:idx val="5"/>
                  <c:bubble3D val="0"/>
                  <c:spPr>
                    <a:solidFill>
                      <a:schemeClr val="accent6"/>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5B-422E-4D71-ABEF-75FC3432F6FC}"/>
                    </c:ext>
                  </c:extLst>
                </c:dPt>
                <c:dPt>
                  <c:idx val="6"/>
                  <c:bubble3D val="0"/>
                  <c:spPr>
                    <a:solidFill>
                      <a:schemeClr val="accent1">
                        <a:lumMod val="60000"/>
                      </a:schemeClr>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5D-422E-4D71-ABEF-75FC3432F6FC}"/>
                    </c:ext>
                  </c:extLst>
                </c:dPt>
                <c:dPt>
                  <c:idx val="7"/>
                  <c:bubble3D val="0"/>
                  <c:spPr>
                    <a:solidFill>
                      <a:schemeClr val="accent2">
                        <a:lumMod val="60000"/>
                      </a:schemeClr>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5F-422E-4D71-ABEF-75FC3432F6F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Zem_Tab_Dinamika!$A$12:$A$19</c15:sqref>
                        </c15:formulaRef>
                      </c:ext>
                    </c:extLst>
                    <c:strCache>
                      <c:ptCount val="8"/>
                      <c:pt idx="0">
                        <c:v>Siltumapgāde, gāze</c:v>
                      </c:pt>
                      <c:pt idx="1">
                        <c:v>Elektroenerģija</c:v>
                      </c:pt>
                      <c:pt idx="2">
                        <c:v>Ūdensapgāde</c:v>
                      </c:pt>
                      <c:pt idx="3">
                        <c:v>Dzelzceļu pakalpojumi</c:v>
                      </c:pt>
                      <c:pt idx="4">
                        <c:v>Pasažieru pārvadājumi</c:v>
                      </c:pt>
                      <c:pt idx="5">
                        <c:v>Pasta pakalpojumi</c:v>
                      </c:pt>
                      <c:pt idx="6">
                        <c:v>Ostas</c:v>
                      </c:pt>
                      <c:pt idx="7">
                        <c:v>Lidostas</c:v>
                      </c:pt>
                    </c:strCache>
                  </c:strRef>
                </c:cat>
                <c:val>
                  <c:numRef>
                    <c:extLst xmlns:c15="http://schemas.microsoft.com/office/drawing/2012/chart">
                      <c:ext xmlns:c15="http://schemas.microsoft.com/office/drawing/2012/chart" uri="{02D57815-91ED-43cb-92C2-25804820EDAC}">
                        <c15:formulaRef>
                          <c15:sqref>Zem_Tab_Dinamika!$G$12:$G$19</c15:sqref>
                        </c15:formulaRef>
                      </c:ext>
                    </c:extLst>
                    <c:numCache>
                      <c:formatCode>0.0%</c:formatCode>
                      <c:ptCount val="8"/>
                      <c:pt idx="0">
                        <c:v>0.30948736445695463</c:v>
                      </c:pt>
                      <c:pt idx="1">
                        <c:v>0.15641517099227964</c:v>
                      </c:pt>
                      <c:pt idx="2">
                        <c:v>0.24148111649969586</c:v>
                      </c:pt>
                      <c:pt idx="3">
                        <c:v>9.0178938603028294E-2</c:v>
                      </c:pt>
                      <c:pt idx="4">
                        <c:v>7.3592904367303119E-2</c:v>
                      </c:pt>
                      <c:pt idx="5">
                        <c:v>3.9769664549500434E-2</c:v>
                      </c:pt>
                      <c:pt idx="6">
                        <c:v>7.3507063025486735E-2</c:v>
                      </c:pt>
                      <c:pt idx="7">
                        <c:v>1.5567777505751309E-2</c:v>
                      </c:pt>
                    </c:numCache>
                  </c:numRef>
                </c:val>
                <c:extLst xmlns:c15="http://schemas.microsoft.com/office/drawing/2012/chart">
                  <c:ext xmlns:c16="http://schemas.microsoft.com/office/drawing/2014/chart" uri="{C3380CC4-5D6E-409C-BE32-E72D297353CC}">
                    <c16:uniqueId val="{00000005-5ACC-40A4-8261-76AAD3883506}"/>
                  </c:ext>
                </c:extLst>
              </c15:ser>
            </c15:filteredPieSeries>
            <c15:filteredPieSeries>
              <c15:ser>
                <c:idx val="6"/>
                <c:order val="6"/>
                <c:dPt>
                  <c:idx val="0"/>
                  <c:bubble3D val="0"/>
                  <c:spPr>
                    <a:solidFill>
                      <a:schemeClr val="accent1"/>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61-422E-4D71-ABEF-75FC3432F6FC}"/>
                    </c:ext>
                  </c:extLst>
                </c:dPt>
                <c:dPt>
                  <c:idx val="1"/>
                  <c:bubble3D val="0"/>
                  <c:spPr>
                    <a:solidFill>
                      <a:schemeClr val="accent2"/>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63-422E-4D71-ABEF-75FC3432F6FC}"/>
                    </c:ext>
                  </c:extLst>
                </c:dPt>
                <c:dPt>
                  <c:idx val="2"/>
                  <c:bubble3D val="0"/>
                  <c:spPr>
                    <a:solidFill>
                      <a:schemeClr val="accent3"/>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65-422E-4D71-ABEF-75FC3432F6FC}"/>
                    </c:ext>
                  </c:extLst>
                </c:dPt>
                <c:dPt>
                  <c:idx val="3"/>
                  <c:bubble3D val="0"/>
                  <c:spPr>
                    <a:solidFill>
                      <a:schemeClr val="accent4"/>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67-422E-4D71-ABEF-75FC3432F6FC}"/>
                    </c:ext>
                  </c:extLst>
                </c:dPt>
                <c:dPt>
                  <c:idx val="4"/>
                  <c:bubble3D val="0"/>
                  <c:spPr>
                    <a:solidFill>
                      <a:schemeClr val="accent5"/>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69-422E-4D71-ABEF-75FC3432F6FC}"/>
                    </c:ext>
                  </c:extLst>
                </c:dPt>
                <c:dPt>
                  <c:idx val="5"/>
                  <c:bubble3D val="0"/>
                  <c:spPr>
                    <a:solidFill>
                      <a:schemeClr val="accent6"/>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6B-422E-4D71-ABEF-75FC3432F6FC}"/>
                    </c:ext>
                  </c:extLst>
                </c:dPt>
                <c:dPt>
                  <c:idx val="6"/>
                  <c:bubble3D val="0"/>
                  <c:spPr>
                    <a:solidFill>
                      <a:schemeClr val="accent1">
                        <a:lumMod val="60000"/>
                      </a:schemeClr>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6D-422E-4D71-ABEF-75FC3432F6FC}"/>
                    </c:ext>
                  </c:extLst>
                </c:dPt>
                <c:dPt>
                  <c:idx val="7"/>
                  <c:bubble3D val="0"/>
                  <c:spPr>
                    <a:solidFill>
                      <a:schemeClr val="accent2">
                        <a:lumMod val="60000"/>
                      </a:schemeClr>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6F-422E-4D71-ABEF-75FC3432F6F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Zem_Tab_Dinamika!$A$12:$A$19</c15:sqref>
                        </c15:formulaRef>
                      </c:ext>
                    </c:extLst>
                    <c:strCache>
                      <c:ptCount val="8"/>
                      <c:pt idx="0">
                        <c:v>Siltumapgāde, gāze</c:v>
                      </c:pt>
                      <c:pt idx="1">
                        <c:v>Elektroenerģija</c:v>
                      </c:pt>
                      <c:pt idx="2">
                        <c:v>Ūdensapgāde</c:v>
                      </c:pt>
                      <c:pt idx="3">
                        <c:v>Dzelzceļu pakalpojumi</c:v>
                      </c:pt>
                      <c:pt idx="4">
                        <c:v>Pasažieru pārvadājumi</c:v>
                      </c:pt>
                      <c:pt idx="5">
                        <c:v>Pasta pakalpojumi</c:v>
                      </c:pt>
                      <c:pt idx="6">
                        <c:v>Ostas</c:v>
                      </c:pt>
                      <c:pt idx="7">
                        <c:v>Lidostas</c:v>
                      </c:pt>
                    </c:strCache>
                  </c:strRef>
                </c:cat>
                <c:val>
                  <c:numRef>
                    <c:extLst xmlns:c15="http://schemas.microsoft.com/office/drawing/2012/chart">
                      <c:ext xmlns:c15="http://schemas.microsoft.com/office/drawing/2012/chart" uri="{02D57815-91ED-43cb-92C2-25804820EDAC}">
                        <c15:formulaRef>
                          <c15:sqref>Zem_Tab_Dinamika!$H$12:$H$19</c15:sqref>
                        </c15:formulaRef>
                      </c:ext>
                    </c:extLst>
                    <c:numCache>
                      <c:formatCode>#,##0</c:formatCode>
                      <c:ptCount val="8"/>
                      <c:pt idx="0">
                        <c:v>125592401</c:v>
                      </c:pt>
                      <c:pt idx="1">
                        <c:v>106824322</c:v>
                      </c:pt>
                      <c:pt idx="2">
                        <c:v>100091260</c:v>
                      </c:pt>
                      <c:pt idx="3">
                        <c:v>25492537</c:v>
                      </c:pt>
                      <c:pt idx="4">
                        <c:v>39614414</c:v>
                      </c:pt>
                      <c:pt idx="5">
                        <c:v>11558678</c:v>
                      </c:pt>
                      <c:pt idx="6">
                        <c:v>35480140</c:v>
                      </c:pt>
                      <c:pt idx="7">
                        <c:v>13173085</c:v>
                      </c:pt>
                    </c:numCache>
                  </c:numRef>
                </c:val>
                <c:extLst xmlns:c15="http://schemas.microsoft.com/office/drawing/2012/chart">
                  <c:ext xmlns:c16="http://schemas.microsoft.com/office/drawing/2014/chart" uri="{C3380CC4-5D6E-409C-BE32-E72D297353CC}">
                    <c16:uniqueId val="{00000006-5ACC-40A4-8261-76AAD3883506}"/>
                  </c:ext>
                </c:extLst>
              </c15:ser>
            </c15:filteredPieSeries>
            <c15:filteredPieSeries>
              <c15:ser>
                <c:idx val="7"/>
                <c:order val="7"/>
                <c:dPt>
                  <c:idx val="0"/>
                  <c:bubble3D val="0"/>
                  <c:spPr>
                    <a:solidFill>
                      <a:schemeClr val="accent1"/>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71-422E-4D71-ABEF-75FC3432F6FC}"/>
                    </c:ext>
                  </c:extLst>
                </c:dPt>
                <c:dPt>
                  <c:idx val="1"/>
                  <c:bubble3D val="0"/>
                  <c:spPr>
                    <a:solidFill>
                      <a:schemeClr val="accent2"/>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73-422E-4D71-ABEF-75FC3432F6FC}"/>
                    </c:ext>
                  </c:extLst>
                </c:dPt>
                <c:dPt>
                  <c:idx val="2"/>
                  <c:bubble3D val="0"/>
                  <c:spPr>
                    <a:solidFill>
                      <a:schemeClr val="accent3"/>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75-422E-4D71-ABEF-75FC3432F6FC}"/>
                    </c:ext>
                  </c:extLst>
                </c:dPt>
                <c:dPt>
                  <c:idx val="3"/>
                  <c:bubble3D val="0"/>
                  <c:spPr>
                    <a:solidFill>
                      <a:schemeClr val="accent4"/>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77-422E-4D71-ABEF-75FC3432F6FC}"/>
                    </c:ext>
                  </c:extLst>
                </c:dPt>
                <c:dPt>
                  <c:idx val="4"/>
                  <c:bubble3D val="0"/>
                  <c:spPr>
                    <a:solidFill>
                      <a:schemeClr val="accent5"/>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79-422E-4D71-ABEF-75FC3432F6FC}"/>
                    </c:ext>
                  </c:extLst>
                </c:dPt>
                <c:dPt>
                  <c:idx val="5"/>
                  <c:bubble3D val="0"/>
                  <c:spPr>
                    <a:solidFill>
                      <a:schemeClr val="accent6"/>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7B-422E-4D71-ABEF-75FC3432F6FC}"/>
                    </c:ext>
                  </c:extLst>
                </c:dPt>
                <c:dPt>
                  <c:idx val="6"/>
                  <c:bubble3D val="0"/>
                  <c:spPr>
                    <a:solidFill>
                      <a:schemeClr val="accent1">
                        <a:lumMod val="60000"/>
                      </a:schemeClr>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7D-422E-4D71-ABEF-75FC3432F6FC}"/>
                    </c:ext>
                  </c:extLst>
                </c:dPt>
                <c:dPt>
                  <c:idx val="7"/>
                  <c:bubble3D val="0"/>
                  <c:spPr>
                    <a:solidFill>
                      <a:schemeClr val="accent2">
                        <a:lumMod val="60000"/>
                      </a:schemeClr>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7F-422E-4D71-ABEF-75FC3432F6F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Zem_Tab_Dinamika!$A$12:$A$19</c15:sqref>
                        </c15:formulaRef>
                      </c:ext>
                    </c:extLst>
                    <c:strCache>
                      <c:ptCount val="8"/>
                      <c:pt idx="0">
                        <c:v>Siltumapgāde, gāze</c:v>
                      </c:pt>
                      <c:pt idx="1">
                        <c:v>Elektroenerģija</c:v>
                      </c:pt>
                      <c:pt idx="2">
                        <c:v>Ūdensapgāde</c:v>
                      </c:pt>
                      <c:pt idx="3">
                        <c:v>Dzelzceļu pakalpojumi</c:v>
                      </c:pt>
                      <c:pt idx="4">
                        <c:v>Pasažieru pārvadājumi</c:v>
                      </c:pt>
                      <c:pt idx="5">
                        <c:v>Pasta pakalpojumi</c:v>
                      </c:pt>
                      <c:pt idx="6">
                        <c:v>Ostas</c:v>
                      </c:pt>
                      <c:pt idx="7">
                        <c:v>Lidostas</c:v>
                      </c:pt>
                    </c:strCache>
                  </c:strRef>
                </c:cat>
                <c:val>
                  <c:numRef>
                    <c:extLst xmlns:c15="http://schemas.microsoft.com/office/drawing/2012/chart">
                      <c:ext xmlns:c15="http://schemas.microsoft.com/office/drawing/2012/chart" uri="{02D57815-91ED-43cb-92C2-25804820EDAC}">
                        <c15:formulaRef>
                          <c15:sqref>Zem_Tab_Dinamika!$I$12:$I$19</c15:sqref>
                        </c15:formulaRef>
                      </c:ext>
                    </c:extLst>
                    <c:numCache>
                      <c:formatCode>0.0%</c:formatCode>
                      <c:ptCount val="8"/>
                      <c:pt idx="0">
                        <c:v>0.27432293358547699</c:v>
                      </c:pt>
                      <c:pt idx="1">
                        <c:v>0.23332909599617901</c:v>
                      </c:pt>
                      <c:pt idx="2">
                        <c:v>0.21862252692714035</c:v>
                      </c:pt>
                      <c:pt idx="3">
                        <c:v>5.5681613526731726E-2</c:v>
                      </c:pt>
                      <c:pt idx="4">
                        <c:v>8.6527068311637659E-2</c:v>
                      </c:pt>
                      <c:pt idx="5">
                        <c:v>2.5246833662570987E-2</c:v>
                      </c:pt>
                      <c:pt idx="6">
                        <c:v>7.7496854995418279E-2</c:v>
                      </c:pt>
                      <c:pt idx="7">
                        <c:v>2.8773072994844991E-2</c:v>
                      </c:pt>
                    </c:numCache>
                  </c:numRef>
                </c:val>
                <c:extLst xmlns:c15="http://schemas.microsoft.com/office/drawing/2012/chart">
                  <c:ext xmlns:c16="http://schemas.microsoft.com/office/drawing/2014/chart" uri="{C3380CC4-5D6E-409C-BE32-E72D297353CC}">
                    <c16:uniqueId val="{00000007-5ACC-40A4-8261-76AAD3883506}"/>
                  </c:ext>
                </c:extLst>
              </c15:ser>
            </c15:filteredPieSeries>
          </c:ext>
        </c:extLst>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sz="1200" b="1">
                <a:latin typeface="Times New Roman" panose="02020603050405020304" pitchFamily="18" charset="0"/>
                <a:cs typeface="Times New Roman" panose="02020603050405020304" pitchFamily="18" charset="0"/>
              </a:rPr>
              <a:t>Zem</a:t>
            </a:r>
            <a:r>
              <a:rPr lang="lv-LV" sz="1200" b="1" baseline="0">
                <a:latin typeface="Times New Roman" panose="02020603050405020304" pitchFamily="18" charset="0"/>
                <a:cs typeface="Times New Roman" panose="02020603050405020304" pitchFamily="18" charset="0"/>
              </a:rPr>
              <a:t> ES līgumcenu sliekšņa noslēgto līgumsummu procentuālais sadalījums katrā jomā pēc iepirkumu veida 2021.gadā</a:t>
            </a:r>
            <a:endParaRPr lang="lv-LV" sz="1200" b="1">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bar"/>
        <c:grouping val="stacked"/>
        <c:varyColors val="0"/>
        <c:ser>
          <c:idx val="0"/>
          <c:order val="0"/>
          <c:tx>
            <c:v>Būvdarbi</c:v>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Zem_Tab_Dinamika!$A$25:$A$32</c:f>
              <c:strCache>
                <c:ptCount val="8"/>
                <c:pt idx="0">
                  <c:v>Siltumapgāde, gāze</c:v>
                </c:pt>
                <c:pt idx="1">
                  <c:v>Elektroenerģija</c:v>
                </c:pt>
                <c:pt idx="2">
                  <c:v>Ūdensapgāde</c:v>
                </c:pt>
                <c:pt idx="3">
                  <c:v>Dzelzceļu pakalpojumi</c:v>
                </c:pt>
                <c:pt idx="4">
                  <c:v>Pasažieru pārvadājumi</c:v>
                </c:pt>
                <c:pt idx="5">
                  <c:v>Pasta pakalpojumi</c:v>
                </c:pt>
                <c:pt idx="6">
                  <c:v>Ostas</c:v>
                </c:pt>
                <c:pt idx="7">
                  <c:v>Lidostas</c:v>
                </c:pt>
              </c:strCache>
            </c:strRef>
          </c:cat>
          <c:val>
            <c:numRef>
              <c:f>Zem_Tab_Dinamika!$C$25:$C$32</c:f>
              <c:numCache>
                <c:formatCode>0.0%</c:formatCode>
                <c:ptCount val="8"/>
                <c:pt idx="0">
                  <c:v>0.26076013149872024</c:v>
                </c:pt>
                <c:pt idx="1">
                  <c:v>0.6304397232682647</c:v>
                </c:pt>
                <c:pt idx="2">
                  <c:v>0.36823125215927943</c:v>
                </c:pt>
                <c:pt idx="3">
                  <c:v>3.1849438916181624E-2</c:v>
                </c:pt>
                <c:pt idx="4">
                  <c:v>4.5670017988906762E-2</c:v>
                </c:pt>
                <c:pt idx="5">
                  <c:v>1.3347374154726E-2</c:v>
                </c:pt>
                <c:pt idx="6">
                  <c:v>0.45740174644181225</c:v>
                </c:pt>
                <c:pt idx="7">
                  <c:v>0.49133251626327468</c:v>
                </c:pt>
              </c:numCache>
            </c:numRef>
          </c:val>
          <c:extLst>
            <c:ext xmlns:c16="http://schemas.microsoft.com/office/drawing/2014/chart" uri="{C3380CC4-5D6E-409C-BE32-E72D297353CC}">
              <c16:uniqueId val="{00000000-EADE-4DA3-80C8-AEF4FFE53C48}"/>
            </c:ext>
          </c:extLst>
        </c:ser>
        <c:ser>
          <c:idx val="2"/>
          <c:order val="1"/>
          <c:spPr>
            <a:solidFill>
              <a:schemeClr val="accent3"/>
            </a:solidFill>
            <a:ln>
              <a:noFill/>
            </a:ln>
            <a:effectLst/>
          </c:spPr>
          <c:invertIfNegative val="0"/>
          <c:cat>
            <c:strRef>
              <c:f>Zem_Tab_Dinamika!$A$25:$A$32</c:f>
              <c:strCache>
                <c:ptCount val="8"/>
                <c:pt idx="0">
                  <c:v>Siltumapgāde, gāze</c:v>
                </c:pt>
                <c:pt idx="1">
                  <c:v>Elektroenerģija</c:v>
                </c:pt>
                <c:pt idx="2">
                  <c:v>Ūdensapgāde</c:v>
                </c:pt>
                <c:pt idx="3">
                  <c:v>Dzelzceļu pakalpojumi</c:v>
                </c:pt>
                <c:pt idx="4">
                  <c:v>Pasažieru pārvadājumi</c:v>
                </c:pt>
                <c:pt idx="5">
                  <c:v>Pasta pakalpojumi</c:v>
                </c:pt>
                <c:pt idx="6">
                  <c:v>Ostas</c:v>
                </c:pt>
                <c:pt idx="7">
                  <c:v>Lidostas</c:v>
                </c:pt>
              </c:strCache>
            </c:strRef>
          </c:cat>
          <c:val>
            <c:numRef>
              <c:f>Zem_Tab_Dinamika!$W$33:$W$38</c:f>
              <c:numCache>
                <c:formatCode>General</c:formatCode>
                <c:ptCount val="6"/>
              </c:numCache>
            </c:numRef>
          </c:val>
          <c:extLst>
            <c:ext xmlns:c16="http://schemas.microsoft.com/office/drawing/2014/chart" uri="{C3380CC4-5D6E-409C-BE32-E72D297353CC}">
              <c16:uniqueId val="{00000002-EADE-4DA3-80C8-AEF4FFE53C48}"/>
            </c:ext>
          </c:extLst>
        </c:ser>
        <c:ser>
          <c:idx val="3"/>
          <c:order val="2"/>
          <c:tx>
            <c:v>Preču piegāde</c:v>
          </c:tx>
          <c:spPr>
            <a:solidFill>
              <a:srgbClr val="AAFCB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Zem_Tab_Dinamika!$A$25:$A$32</c:f>
              <c:strCache>
                <c:ptCount val="8"/>
                <c:pt idx="0">
                  <c:v>Siltumapgāde, gāze</c:v>
                </c:pt>
                <c:pt idx="1">
                  <c:v>Elektroenerģija</c:v>
                </c:pt>
                <c:pt idx="2">
                  <c:v>Ūdensapgāde</c:v>
                </c:pt>
                <c:pt idx="3">
                  <c:v>Dzelzceļu pakalpojumi</c:v>
                </c:pt>
                <c:pt idx="4">
                  <c:v>Pasažieru pārvadājumi</c:v>
                </c:pt>
                <c:pt idx="5">
                  <c:v>Pasta pakalpojumi</c:v>
                </c:pt>
                <c:pt idx="6">
                  <c:v>Ostas</c:v>
                </c:pt>
                <c:pt idx="7">
                  <c:v>Lidostas</c:v>
                </c:pt>
              </c:strCache>
            </c:strRef>
          </c:cat>
          <c:val>
            <c:numRef>
              <c:f>Zem_Tab_Dinamika!$E$25:$E$32</c:f>
              <c:numCache>
                <c:formatCode>0.0%</c:formatCode>
                <c:ptCount val="8"/>
                <c:pt idx="0">
                  <c:v>0.32129922414653095</c:v>
                </c:pt>
                <c:pt idx="1">
                  <c:v>0.12122193483240642</c:v>
                </c:pt>
                <c:pt idx="2">
                  <c:v>0.22258152210292886</c:v>
                </c:pt>
                <c:pt idx="3">
                  <c:v>0.3681839120209966</c:v>
                </c:pt>
                <c:pt idx="4">
                  <c:v>0.63925221763977125</c:v>
                </c:pt>
                <c:pt idx="5">
                  <c:v>0.40310163497936358</c:v>
                </c:pt>
                <c:pt idx="6">
                  <c:v>0.19121683285353441</c:v>
                </c:pt>
                <c:pt idx="7">
                  <c:v>0.30823220225178838</c:v>
                </c:pt>
              </c:numCache>
            </c:numRef>
          </c:val>
          <c:extLst>
            <c:ext xmlns:c16="http://schemas.microsoft.com/office/drawing/2014/chart" uri="{C3380CC4-5D6E-409C-BE32-E72D297353CC}">
              <c16:uniqueId val="{00000003-EADE-4DA3-80C8-AEF4FFE53C48}"/>
            </c:ext>
          </c:extLst>
        </c:ser>
        <c:ser>
          <c:idx val="4"/>
          <c:order val="3"/>
          <c:spPr>
            <a:solidFill>
              <a:schemeClr val="accent5"/>
            </a:solidFill>
            <a:ln>
              <a:noFill/>
            </a:ln>
            <a:effectLst/>
          </c:spPr>
          <c:invertIfNegative val="0"/>
          <c:cat>
            <c:strRef>
              <c:f>Zem_Tab_Dinamika!$A$25:$A$32</c:f>
              <c:strCache>
                <c:ptCount val="8"/>
                <c:pt idx="0">
                  <c:v>Siltumapgāde, gāze</c:v>
                </c:pt>
                <c:pt idx="1">
                  <c:v>Elektroenerģija</c:v>
                </c:pt>
                <c:pt idx="2">
                  <c:v>Ūdensapgāde</c:v>
                </c:pt>
                <c:pt idx="3">
                  <c:v>Dzelzceļu pakalpojumi</c:v>
                </c:pt>
                <c:pt idx="4">
                  <c:v>Pasažieru pārvadājumi</c:v>
                </c:pt>
                <c:pt idx="5">
                  <c:v>Pasta pakalpojumi</c:v>
                </c:pt>
                <c:pt idx="6">
                  <c:v>Ostas</c:v>
                </c:pt>
                <c:pt idx="7">
                  <c:v>Lidostas</c:v>
                </c:pt>
              </c:strCache>
            </c:strRef>
          </c:cat>
          <c:val>
            <c:numRef>
              <c:f>Zem_Tab_Dinamika!$W$22:$W$27</c:f>
              <c:numCache>
                <c:formatCode>General</c:formatCode>
                <c:ptCount val="6"/>
              </c:numCache>
            </c:numRef>
          </c:val>
          <c:extLst>
            <c:ext xmlns:c16="http://schemas.microsoft.com/office/drawing/2014/chart" uri="{C3380CC4-5D6E-409C-BE32-E72D297353CC}">
              <c16:uniqueId val="{00000004-EADE-4DA3-80C8-AEF4FFE53C48}"/>
            </c:ext>
          </c:extLst>
        </c:ser>
        <c:ser>
          <c:idx val="5"/>
          <c:order val="4"/>
          <c:tx>
            <c:v>Pakalpojumi</c:v>
          </c:tx>
          <c:spPr>
            <a:solidFill>
              <a:srgbClr val="FF7C8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Zem_Tab_Dinamika!$A$25:$A$32</c:f>
              <c:strCache>
                <c:ptCount val="8"/>
                <c:pt idx="0">
                  <c:v>Siltumapgāde, gāze</c:v>
                </c:pt>
                <c:pt idx="1">
                  <c:v>Elektroenerģija</c:v>
                </c:pt>
                <c:pt idx="2">
                  <c:v>Ūdensapgāde</c:v>
                </c:pt>
                <c:pt idx="3">
                  <c:v>Dzelzceļu pakalpojumi</c:v>
                </c:pt>
                <c:pt idx="4">
                  <c:v>Pasažieru pārvadājumi</c:v>
                </c:pt>
                <c:pt idx="5">
                  <c:v>Pasta pakalpojumi</c:v>
                </c:pt>
                <c:pt idx="6">
                  <c:v>Ostas</c:v>
                </c:pt>
                <c:pt idx="7">
                  <c:v>Lidostas</c:v>
                </c:pt>
              </c:strCache>
            </c:strRef>
          </c:cat>
          <c:val>
            <c:numRef>
              <c:f>Zem_Tab_Dinamika!$G$25:$G$32</c:f>
              <c:numCache>
                <c:formatCode>0.0%</c:formatCode>
                <c:ptCount val="8"/>
                <c:pt idx="0">
                  <c:v>0.41794064435474881</c:v>
                </c:pt>
                <c:pt idx="1">
                  <c:v>0.24833834189932888</c:v>
                </c:pt>
                <c:pt idx="2">
                  <c:v>0.4091872257377917</c:v>
                </c:pt>
                <c:pt idx="3">
                  <c:v>0.59996664906282182</c:v>
                </c:pt>
                <c:pt idx="4">
                  <c:v>0.31507776437132201</c:v>
                </c:pt>
                <c:pt idx="5">
                  <c:v>0.58355099086591045</c:v>
                </c:pt>
                <c:pt idx="6">
                  <c:v>0.35138142070465339</c:v>
                </c:pt>
                <c:pt idx="7">
                  <c:v>0.20043528148493689</c:v>
                </c:pt>
              </c:numCache>
            </c:numRef>
          </c:val>
          <c:extLst>
            <c:ext xmlns:c16="http://schemas.microsoft.com/office/drawing/2014/chart" uri="{C3380CC4-5D6E-409C-BE32-E72D297353CC}">
              <c16:uniqueId val="{00000005-EADE-4DA3-80C8-AEF4FFE53C48}"/>
            </c:ext>
          </c:extLst>
        </c:ser>
        <c:dLbls>
          <c:showLegendKey val="0"/>
          <c:showVal val="0"/>
          <c:showCatName val="0"/>
          <c:showSerName val="0"/>
          <c:showPercent val="0"/>
          <c:showBubbleSize val="0"/>
        </c:dLbls>
        <c:gapWidth val="150"/>
        <c:overlap val="100"/>
        <c:axId val="135380352"/>
        <c:axId val="186528896"/>
      </c:barChart>
      <c:catAx>
        <c:axId val="13538035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86528896"/>
        <c:crosses val="autoZero"/>
        <c:auto val="1"/>
        <c:lblAlgn val="ctr"/>
        <c:lblOffset val="100"/>
        <c:noMultiLvlLbl val="0"/>
      </c:catAx>
      <c:valAx>
        <c:axId val="186528896"/>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35380352"/>
        <c:crosses val="autoZero"/>
        <c:crossBetween val="between"/>
      </c:valAx>
      <c:spPr>
        <a:noFill/>
        <a:ln>
          <a:noFill/>
        </a:ln>
        <a:effectLst/>
      </c:spPr>
    </c:plotArea>
    <c:legend>
      <c:legendPos val="b"/>
      <c:legendEntry>
        <c:idx val="1"/>
        <c:delete val="1"/>
      </c:legendEntry>
      <c:legendEntry>
        <c:idx val="3"/>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sz="1200" b="1">
                <a:latin typeface="Times New Roman" panose="02020603050405020304" pitchFamily="18" charset="0"/>
                <a:cs typeface="Times New Roman" panose="02020603050405020304" pitchFamily="18" charset="0"/>
              </a:rPr>
              <a:t>Pieauguma</a:t>
            </a:r>
            <a:r>
              <a:rPr lang="lv-LV" sz="1200" b="1" baseline="0">
                <a:latin typeface="Times New Roman" panose="02020603050405020304" pitchFamily="18" charset="0"/>
                <a:cs typeface="Times New Roman" panose="02020603050405020304" pitchFamily="18" charset="0"/>
              </a:rPr>
              <a:t> temps pa iepirkuma veidiem, salīdzinot ar iepriekšējo gadu, %</a:t>
            </a:r>
            <a:endParaRPr lang="lv-LV" sz="1200" b="1">
              <a:latin typeface="Times New Roman" panose="02020603050405020304" pitchFamily="18" charset="0"/>
              <a:cs typeface="Times New Roman" panose="02020603050405020304" pitchFamily="18" charset="0"/>
            </a:endParaRPr>
          </a:p>
        </c:rich>
      </c:tx>
      <c:layout>
        <c:manualLayout>
          <c:xMode val="edge"/>
          <c:yMode val="edge"/>
          <c:x val="0.17547588976987241"/>
          <c:y val="1.30505687273434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4.0650168360081194E-2"/>
          <c:y val="9.4871387695619799E-2"/>
          <c:w val="0.92061085421163413"/>
          <c:h val="0.80285677508926812"/>
        </c:manualLayout>
      </c:layout>
      <c:barChart>
        <c:barDir val="bar"/>
        <c:grouping val="clustered"/>
        <c:varyColors val="0"/>
        <c:ser>
          <c:idx val="0"/>
          <c:order val="0"/>
          <c:tx>
            <c:strRef>
              <c:f>Zem_Tab_Dinamika!$A$45:$B$45</c:f>
              <c:strCache>
                <c:ptCount val="2"/>
                <c:pt idx="0">
                  <c:v>Būvdarbi</c:v>
                </c:pt>
              </c:strCache>
            </c:strRef>
          </c:tx>
          <c:spPr>
            <a:solidFill>
              <a:schemeClr val="accent5">
                <a:lumMod val="60000"/>
                <a:lumOff val="40000"/>
              </a:schemeClr>
            </a:solidFill>
            <a:ln>
              <a:noFill/>
            </a:ln>
            <a:effectLst/>
          </c:spPr>
          <c:invertIfNegative val="0"/>
          <c:dLbls>
            <c:dLbl>
              <c:idx val="1"/>
              <c:layout>
                <c:manualLayout>
                  <c:x val="1.7821294756921281E-2"/>
                  <c:y val="1.801183626583549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4F2-45A2-B4C0-942B54EB2758}"/>
                </c:ext>
              </c:extLst>
            </c:dLbl>
            <c:dLbl>
              <c:idx val="3"/>
              <c:layout>
                <c:manualLayout>
                  <c:x val="1.7666404185794363E-2"/>
                  <c:y val="1.617871710566794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4F2-45A2-B4C0-942B54EB2758}"/>
                </c:ext>
              </c:extLst>
            </c:dLbl>
            <c:dLbl>
              <c:idx val="5"/>
              <c:layout>
                <c:manualLayout>
                  <c:x val="-1.8716108438527106E-2"/>
                  <c:y val="2.426807565850191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4F2-45A2-B4C0-942B54EB2758}"/>
                </c:ext>
              </c:extLst>
            </c:dLbl>
            <c:dLbl>
              <c:idx val="7"/>
              <c:layout>
                <c:manualLayout>
                  <c:x val="1.3828866506612358E-2"/>
                  <c:y val="1.740075830312463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4F2-45A2-B4C0-942B54EB2758}"/>
                </c:ext>
              </c:extLst>
            </c:dLbl>
            <c:dLbl>
              <c:idx val="9"/>
              <c:layout>
                <c:manualLayout>
                  <c:x val="6.2646823353880721E-3"/>
                  <c:y val="2.728681371075469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AE8-4FF8-BF73-60D63CADF6E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Zem_Tab_Dinamika!$C$44:$M$44</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Zem_Tab_Dinamika!$C$45:$M$45</c:f>
              <c:numCache>
                <c:formatCode>0.0%</c:formatCode>
                <c:ptCount val="11"/>
                <c:pt idx="0">
                  <c:v>0.28799999999999998</c:v>
                </c:pt>
                <c:pt idx="1">
                  <c:v>7.6999999999999999E-2</c:v>
                </c:pt>
                <c:pt idx="2">
                  <c:v>5.2999999999999999E-2</c:v>
                </c:pt>
                <c:pt idx="3">
                  <c:v>-2.7E-2</c:v>
                </c:pt>
                <c:pt idx="4">
                  <c:v>2.8999999999999998E-3</c:v>
                </c:pt>
                <c:pt idx="5">
                  <c:v>-0.33500000000000002</c:v>
                </c:pt>
                <c:pt idx="6">
                  <c:v>0.314</c:v>
                </c:pt>
                <c:pt idx="7">
                  <c:v>9.5000000000000001E-2</c:v>
                </c:pt>
                <c:pt idx="8">
                  <c:v>0.16600000000000001</c:v>
                </c:pt>
                <c:pt idx="9">
                  <c:v>-0.32700000000000001</c:v>
                </c:pt>
                <c:pt idx="10">
                  <c:v>-8.3000000000000004E-2</c:v>
                </c:pt>
              </c:numCache>
            </c:numRef>
          </c:val>
          <c:extLst>
            <c:ext xmlns:c16="http://schemas.microsoft.com/office/drawing/2014/chart" uri="{C3380CC4-5D6E-409C-BE32-E72D297353CC}">
              <c16:uniqueId val="{00000000-A4F2-45A2-B4C0-942B54EB2758}"/>
            </c:ext>
          </c:extLst>
        </c:ser>
        <c:ser>
          <c:idx val="1"/>
          <c:order val="1"/>
          <c:tx>
            <c:strRef>
              <c:f>Zem_Tab_Dinamika!$A$46:$B$46</c:f>
              <c:strCache>
                <c:ptCount val="2"/>
                <c:pt idx="0">
                  <c:v>Prece</c:v>
                </c:pt>
              </c:strCache>
            </c:strRef>
          </c:tx>
          <c:spPr>
            <a:solidFill>
              <a:srgbClr val="AAFCB2"/>
            </a:solidFill>
            <a:ln>
              <a:noFill/>
            </a:ln>
            <a:effectLst/>
          </c:spPr>
          <c:invertIfNegative val="0"/>
          <c:dLbls>
            <c:dLbl>
              <c:idx val="0"/>
              <c:layout>
                <c:manualLayout>
                  <c:x val="3.7821416433166118E-2"/>
                  <c:y val="-4.852052536784948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4F2-45A2-B4C0-942B54EB2758}"/>
                </c:ext>
              </c:extLst>
            </c:dLbl>
            <c:dLbl>
              <c:idx val="2"/>
              <c:layout>
                <c:manualLayout>
                  <c:x val="1.5917061525264307E-2"/>
                  <c:y val="-1.121747824916717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4F2-45A2-B4C0-942B54EB2758}"/>
                </c:ext>
              </c:extLst>
            </c:dLbl>
            <c:dLbl>
              <c:idx val="3"/>
              <c:layout>
                <c:manualLayout>
                  <c:x val="3.0551425231674038E-2"/>
                  <c:y val="-3.357938343520475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4F2-45A2-B4C0-942B54EB2758}"/>
                </c:ext>
              </c:extLst>
            </c:dLbl>
            <c:dLbl>
              <c:idx val="5"/>
              <c:layout>
                <c:manualLayout>
                  <c:x val="1.0812907481822967E-2"/>
                  <c:y val="2.049245569408610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4F2-45A2-B4C0-942B54EB2758}"/>
                </c:ext>
              </c:extLst>
            </c:dLbl>
            <c:dLbl>
              <c:idx val="6"/>
              <c:layout>
                <c:manualLayout>
                  <c:x val="3.098436246498314E-2"/>
                  <c:y val="4.041026710802164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4F2-45A2-B4C0-942B54EB2758}"/>
                </c:ext>
              </c:extLst>
            </c:dLbl>
            <c:dLbl>
              <c:idx val="7"/>
              <c:layout>
                <c:manualLayout>
                  <c:x val="3.9396794949054653E-3"/>
                  <c:y val="-4.350264244566417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4F2-45A2-B4C0-942B54EB2758}"/>
                </c:ext>
              </c:extLst>
            </c:dLbl>
            <c:dLbl>
              <c:idx val="8"/>
              <c:layout>
                <c:manualLayout>
                  <c:x val="-2.0881781169219921E-2"/>
                  <c:y val="3.026922143122360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C84-4B93-9EC0-6DDB5E6DFCE1}"/>
                </c:ext>
              </c:extLst>
            </c:dLbl>
            <c:dLbl>
              <c:idx val="9"/>
              <c:layout>
                <c:manualLayout>
                  <c:x val="0.1023233092386964"/>
                  <c:y val="2.480619428250426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AE8-4FF8-BF73-60D63CADF6E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Zem_Tab_Dinamika!$C$44:$M$44</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Zem_Tab_Dinamika!$C$46:$M$46</c:f>
              <c:numCache>
                <c:formatCode>0.0%</c:formatCode>
                <c:ptCount val="11"/>
                <c:pt idx="0">
                  <c:v>-9.7000000000000003E-2</c:v>
                </c:pt>
                <c:pt idx="1">
                  <c:v>0.185</c:v>
                </c:pt>
                <c:pt idx="2">
                  <c:v>0.121</c:v>
                </c:pt>
                <c:pt idx="3">
                  <c:v>-8.3000000000000004E-2</c:v>
                </c:pt>
                <c:pt idx="4">
                  <c:v>0.183</c:v>
                </c:pt>
                <c:pt idx="5">
                  <c:v>5.3999999999999999E-2</c:v>
                </c:pt>
                <c:pt idx="6">
                  <c:v>-9.2999999999999999E-2</c:v>
                </c:pt>
                <c:pt idx="7">
                  <c:v>0.14199999999999999</c:v>
                </c:pt>
                <c:pt idx="8">
                  <c:v>-0.314</c:v>
                </c:pt>
                <c:pt idx="9">
                  <c:v>-8.1000000000000003E-2</c:v>
                </c:pt>
                <c:pt idx="10">
                  <c:v>9.4E-2</c:v>
                </c:pt>
              </c:numCache>
            </c:numRef>
          </c:val>
          <c:extLst>
            <c:ext xmlns:c16="http://schemas.microsoft.com/office/drawing/2014/chart" uri="{C3380CC4-5D6E-409C-BE32-E72D297353CC}">
              <c16:uniqueId val="{00000001-A4F2-45A2-B4C0-942B54EB2758}"/>
            </c:ext>
          </c:extLst>
        </c:ser>
        <c:ser>
          <c:idx val="2"/>
          <c:order val="2"/>
          <c:tx>
            <c:strRef>
              <c:f>Zem_Tab_Dinamika!$A$47:$B$47</c:f>
              <c:strCache>
                <c:ptCount val="2"/>
                <c:pt idx="0">
                  <c:v>Pakalpojumi</c:v>
                </c:pt>
              </c:strCache>
            </c:strRef>
          </c:tx>
          <c:spPr>
            <a:solidFill>
              <a:srgbClr val="FF7C80"/>
            </a:solidFill>
            <a:ln>
              <a:noFill/>
            </a:ln>
            <a:effectLst/>
          </c:spPr>
          <c:invertIfNegative val="0"/>
          <c:dLbls>
            <c:dLbl>
              <c:idx val="2"/>
              <c:layout>
                <c:manualLayout>
                  <c:x val="3.7171435087449869E-2"/>
                  <c:y val="6.940069992532749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4F2-45A2-B4C0-942B54EB2758}"/>
                </c:ext>
              </c:extLst>
            </c:dLbl>
            <c:dLbl>
              <c:idx val="4"/>
              <c:layout>
                <c:manualLayout>
                  <c:x val="1.9738024467777417E-2"/>
                  <c:y val="-3.775619964415807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4F2-45A2-B4C0-942B54EB2758}"/>
                </c:ext>
              </c:extLst>
            </c:dLbl>
            <c:dLbl>
              <c:idx val="6"/>
              <c:layout>
                <c:manualLayout>
                  <c:x val="-2.5630278837557766E-2"/>
                  <c:y val="1.185618892085046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4F2-45A2-B4C0-942B54EB2758}"/>
                </c:ext>
              </c:extLst>
            </c:dLbl>
            <c:dLbl>
              <c:idx val="7"/>
              <c:layout>
                <c:manualLayout>
                  <c:x val="3.7496014691913281E-3"/>
                  <c:y val="1.114462226123500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4F2-45A2-B4C0-942B54EB2758}"/>
                </c:ext>
              </c:extLst>
            </c:dLbl>
            <c:dLbl>
              <c:idx val="8"/>
              <c:layout>
                <c:manualLayout>
                  <c:x val="3.5734997688973485E-3"/>
                  <c:y val="-5.070425176216781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C84-4B93-9EC0-6DDB5E6DFCE1}"/>
                </c:ext>
              </c:extLst>
            </c:dLbl>
            <c:dLbl>
              <c:idx val="9"/>
              <c:layout>
                <c:manualLayout>
                  <c:x val="-1.8794047006164216E-2"/>
                  <c:y val="-3.472867199550597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AE8-4FF8-BF73-60D63CADF6E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Zem_Tab_Dinamika!$C$44:$M$44</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Zem_Tab_Dinamika!$C$47:$M$47</c:f>
              <c:numCache>
                <c:formatCode>0.0%</c:formatCode>
                <c:ptCount val="11"/>
                <c:pt idx="0">
                  <c:v>3.5999999999999997E-2</c:v>
                </c:pt>
                <c:pt idx="1">
                  <c:v>2.1000000000000001E-2</c:v>
                </c:pt>
                <c:pt idx="2">
                  <c:v>-0.11899999999999999</c:v>
                </c:pt>
                <c:pt idx="3">
                  <c:v>1.494</c:v>
                </c:pt>
                <c:pt idx="4">
                  <c:v>0.315</c:v>
                </c:pt>
                <c:pt idx="5">
                  <c:v>6.8000000000000005E-2</c:v>
                </c:pt>
                <c:pt idx="6">
                  <c:v>-0.34200000000000003</c:v>
                </c:pt>
                <c:pt idx="7">
                  <c:v>-0.17199999999999999</c:v>
                </c:pt>
                <c:pt idx="8">
                  <c:v>-0.13900000000000001</c:v>
                </c:pt>
                <c:pt idx="9">
                  <c:v>-0.36399999999999999</c:v>
                </c:pt>
                <c:pt idx="10">
                  <c:v>0.33600000000000002</c:v>
                </c:pt>
              </c:numCache>
            </c:numRef>
          </c:val>
          <c:extLst>
            <c:ext xmlns:c16="http://schemas.microsoft.com/office/drawing/2014/chart" uri="{C3380CC4-5D6E-409C-BE32-E72D297353CC}">
              <c16:uniqueId val="{00000002-A4F2-45A2-B4C0-942B54EB2758}"/>
            </c:ext>
          </c:extLst>
        </c:ser>
        <c:dLbls>
          <c:showLegendKey val="0"/>
          <c:showVal val="0"/>
          <c:showCatName val="0"/>
          <c:showSerName val="0"/>
          <c:showPercent val="0"/>
          <c:showBubbleSize val="0"/>
        </c:dLbls>
        <c:gapWidth val="182"/>
        <c:axId val="186390400"/>
        <c:axId val="186391936"/>
      </c:barChart>
      <c:catAx>
        <c:axId val="18639040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lv-LV"/>
          </a:p>
        </c:txPr>
        <c:crossAx val="186391936"/>
        <c:crosses val="autoZero"/>
        <c:auto val="1"/>
        <c:lblAlgn val="ctr"/>
        <c:lblOffset val="100"/>
        <c:noMultiLvlLbl val="0"/>
      </c:catAx>
      <c:valAx>
        <c:axId val="186391936"/>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863904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lv-LV" sz="1200">
                <a:latin typeface="Times New Roman" panose="02020603050405020304" pitchFamily="18" charset="0"/>
                <a:cs typeface="Times New Roman" panose="02020603050405020304" pitchFamily="18" charset="0"/>
              </a:rPr>
              <a:t>Noslēgtās</a:t>
            </a:r>
            <a:r>
              <a:rPr lang="lv-LV" sz="1200" baseline="0">
                <a:latin typeface="Times New Roman" panose="02020603050405020304" pitchFamily="18" charset="0"/>
                <a:cs typeface="Times New Roman" panose="02020603050405020304" pitchFamily="18" charset="0"/>
              </a:rPr>
              <a:t> līgumsummas un vidējās vērtības dinamika pēc iepirkumu veidiem</a:t>
            </a:r>
            <a:endParaRPr lang="lv-LV" sz="1200">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title>
    <c:autoTitleDeleted val="0"/>
    <c:plotArea>
      <c:layout>
        <c:manualLayout>
          <c:layoutTarget val="inner"/>
          <c:xMode val="edge"/>
          <c:yMode val="edge"/>
          <c:x val="5.7183106657122396E-2"/>
          <c:y val="0.11598391043536062"/>
          <c:w val="0.84456053447864476"/>
          <c:h val="0.72135127746729255"/>
        </c:manualLayout>
      </c:layout>
      <c:barChart>
        <c:barDir val="col"/>
        <c:grouping val="clustered"/>
        <c:varyColors val="0"/>
        <c:ser>
          <c:idx val="0"/>
          <c:order val="0"/>
          <c:tx>
            <c:strRef>
              <c:f>Zem_Tab_Dinamika!$A$55:$D$55</c:f>
              <c:strCache>
                <c:ptCount val="4"/>
                <c:pt idx="0">
                  <c:v>Būvdarbu iepirkumi (milj.EUR)</c:v>
                </c:pt>
              </c:strCache>
            </c:strRef>
          </c:tx>
          <c:spPr>
            <a:solidFill>
              <a:schemeClr val="accent5">
                <a:lumMod val="60000"/>
                <a:lumOff val="40000"/>
              </a:schemeClr>
            </a:solidFill>
            <a:ln>
              <a:noFill/>
            </a:ln>
            <a:effectLst>
              <a:outerShdw blurRad="57150" dist="19050" dir="5400000" algn="ctr" rotWithShape="0">
                <a:srgbClr val="000000">
                  <a:alpha val="63000"/>
                </a:srgbClr>
              </a:outerShdw>
            </a:effectLst>
          </c:spPr>
          <c:invertIfNegative val="0"/>
          <c:dLbls>
            <c:dLbl>
              <c:idx val="10"/>
              <c:layout>
                <c:manualLayout>
                  <c:x val="-1.777757240974428E-16"/>
                  <c:y val="-2.11880413645861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DBF-49EA-ADBB-35CAD937964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Zem_Tab_Dinamika!$E$54:$P$54</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Zem_Tab_Dinamika!$E$55:$P$55</c:f>
              <c:numCache>
                <c:formatCode>0.0</c:formatCode>
                <c:ptCount val="12"/>
                <c:pt idx="0">
                  <c:v>165.6</c:v>
                </c:pt>
                <c:pt idx="1">
                  <c:v>213.3</c:v>
                </c:pt>
                <c:pt idx="2">
                  <c:v>229.7</c:v>
                </c:pt>
                <c:pt idx="3">
                  <c:v>241.8</c:v>
                </c:pt>
                <c:pt idx="4">
                  <c:v>235.2</c:v>
                </c:pt>
                <c:pt idx="5">
                  <c:v>235.9</c:v>
                </c:pt>
                <c:pt idx="6" formatCode="General">
                  <c:v>156.80000000000001</c:v>
                </c:pt>
                <c:pt idx="7" formatCode="General">
                  <c:v>206.1</c:v>
                </c:pt>
                <c:pt idx="8">
                  <c:v>225.8</c:v>
                </c:pt>
                <c:pt idx="9" formatCode="General">
                  <c:v>263.3</c:v>
                </c:pt>
                <c:pt idx="10" formatCode="General">
                  <c:v>177.2</c:v>
                </c:pt>
                <c:pt idx="11" formatCode="General">
                  <c:v>162.4</c:v>
                </c:pt>
              </c:numCache>
            </c:numRef>
          </c:val>
          <c:extLst>
            <c:ext xmlns:c16="http://schemas.microsoft.com/office/drawing/2014/chart" uri="{C3380CC4-5D6E-409C-BE32-E72D297353CC}">
              <c16:uniqueId val="{00000000-A0CC-4505-B948-B3E1A199D4D9}"/>
            </c:ext>
          </c:extLst>
        </c:ser>
        <c:ser>
          <c:idx val="1"/>
          <c:order val="1"/>
          <c:tx>
            <c:strRef>
              <c:f>Zem_Tab_Dinamika!$A$56:$D$56</c:f>
              <c:strCache>
                <c:ptCount val="4"/>
                <c:pt idx="0">
                  <c:v>Preču iepirkumi (milj.EUR)</c:v>
                </c:pt>
              </c:strCache>
            </c:strRef>
          </c:tx>
          <c:spPr>
            <a:solidFill>
              <a:srgbClr val="AAFCB2"/>
            </a:solidFill>
            <a:ln>
              <a:noFill/>
            </a:ln>
            <a:effectLst>
              <a:outerShdw blurRad="57150" dist="19050" dir="5400000" algn="ctr" rotWithShape="0">
                <a:srgbClr val="000000">
                  <a:alpha val="63000"/>
                </a:srgbClr>
              </a:outerShdw>
            </a:effectLst>
          </c:spPr>
          <c:invertIfNegative val="0"/>
          <c:dLbls>
            <c:dLbl>
              <c:idx val="7"/>
              <c:layout>
                <c:manualLayout>
                  <c:x val="0"/>
                  <c:y val="5.75103979895909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379-496D-9EC5-DB7DF8D0D969}"/>
                </c:ext>
              </c:extLst>
            </c:dLbl>
            <c:dLbl>
              <c:idx val="8"/>
              <c:layout>
                <c:manualLayout>
                  <c:x val="2.2772561108015997E-3"/>
                  <c:y val="4.54029457812559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379-496D-9EC5-DB7DF8D0D969}"/>
                </c:ext>
              </c:extLst>
            </c:dLbl>
            <c:dLbl>
              <c:idx val="10"/>
              <c:layout>
                <c:manualLayout>
                  <c:x val="0"/>
                  <c:y val="4.84298088333396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DBF-49EA-ADBB-35CAD937964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Zem_Tab_Dinamika!$E$54:$P$54</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Zem_Tab_Dinamika!$E$56:$P$56</c:f>
              <c:numCache>
                <c:formatCode>0.0</c:formatCode>
                <c:ptCount val="12"/>
                <c:pt idx="0">
                  <c:v>128.30000000000001</c:v>
                </c:pt>
                <c:pt idx="1">
                  <c:v>116</c:v>
                </c:pt>
                <c:pt idx="2">
                  <c:v>137.4</c:v>
                </c:pt>
                <c:pt idx="3">
                  <c:v>154.1</c:v>
                </c:pt>
                <c:pt idx="4">
                  <c:v>151.4</c:v>
                </c:pt>
                <c:pt idx="5">
                  <c:v>167.2</c:v>
                </c:pt>
                <c:pt idx="6" formatCode="General">
                  <c:v>176.3</c:v>
                </c:pt>
                <c:pt idx="7" formatCode="General">
                  <c:v>159.69999999999999</c:v>
                </c:pt>
                <c:pt idx="8">
                  <c:v>182.5</c:v>
                </c:pt>
                <c:pt idx="9" formatCode="General">
                  <c:v>125.1</c:v>
                </c:pt>
                <c:pt idx="10" formatCode="General">
                  <c:v>115</c:v>
                </c:pt>
                <c:pt idx="11" formatCode="General">
                  <c:v>125.8</c:v>
                </c:pt>
              </c:numCache>
            </c:numRef>
          </c:val>
          <c:extLst>
            <c:ext xmlns:c16="http://schemas.microsoft.com/office/drawing/2014/chart" uri="{C3380CC4-5D6E-409C-BE32-E72D297353CC}">
              <c16:uniqueId val="{00000001-A0CC-4505-B948-B3E1A199D4D9}"/>
            </c:ext>
          </c:extLst>
        </c:ser>
        <c:ser>
          <c:idx val="2"/>
          <c:order val="2"/>
          <c:tx>
            <c:strRef>
              <c:f>Zem_Tab_Dinamika!$A$57:$D$57</c:f>
              <c:strCache>
                <c:ptCount val="4"/>
                <c:pt idx="0">
                  <c:v>Pakalpojumu iepirkumi (milj.EUR)</c:v>
                </c:pt>
              </c:strCache>
            </c:strRef>
          </c:tx>
          <c:spPr>
            <a:solidFill>
              <a:srgbClr val="FF7C80"/>
            </a:solidFill>
            <a:ln>
              <a:noFill/>
            </a:ln>
            <a:effectLst>
              <a:outerShdw blurRad="57150" dist="19050" dir="5400000" algn="ctr" rotWithShape="0">
                <a:srgbClr val="000000">
                  <a:alpha val="63000"/>
                </a:srgbClr>
              </a:outerShdw>
            </a:effectLst>
          </c:spPr>
          <c:invertIfNegative val="0"/>
          <c:dLbls>
            <c:dLbl>
              <c:idx val="0"/>
              <c:layout>
                <c:manualLayout>
                  <c:x val="1.7079420831011976E-2"/>
                  <c:y val="-3.02686305208373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379-496D-9EC5-DB7DF8D0D969}"/>
                </c:ext>
              </c:extLst>
            </c:dLbl>
            <c:dLbl>
              <c:idx val="2"/>
              <c:layout>
                <c:manualLayout>
                  <c:x val="1.1386280554007998E-2"/>
                  <c:y val="-1.1098369648327116E-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379-496D-9EC5-DB7DF8D0D969}"/>
                </c:ext>
              </c:extLst>
            </c:dLbl>
            <c:dLbl>
              <c:idx val="10"/>
              <c:layout>
                <c:manualLayout>
                  <c:x val="4.8484848484848485E-3"/>
                  <c:y val="-8.17253024062607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DBF-49EA-ADBB-35CAD937964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Zem_Tab_Dinamika!$E$54:$P$54</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Zem_Tab_Dinamika!$E$57:$P$57</c:f>
              <c:numCache>
                <c:formatCode>0.0</c:formatCode>
                <c:ptCount val="12"/>
                <c:pt idx="0">
                  <c:v>130.80000000000001</c:v>
                </c:pt>
                <c:pt idx="1">
                  <c:v>135.4</c:v>
                </c:pt>
                <c:pt idx="2">
                  <c:v>138.30000000000001</c:v>
                </c:pt>
                <c:pt idx="3">
                  <c:v>121.8</c:v>
                </c:pt>
                <c:pt idx="4">
                  <c:v>303.8</c:v>
                </c:pt>
                <c:pt idx="5">
                  <c:v>399.5</c:v>
                </c:pt>
                <c:pt idx="6" formatCode="General">
                  <c:v>426.5</c:v>
                </c:pt>
                <c:pt idx="7" formatCode="General">
                  <c:v>280.60000000000002</c:v>
                </c:pt>
                <c:pt idx="8">
                  <c:v>232.1</c:v>
                </c:pt>
                <c:pt idx="9" formatCode="General">
                  <c:v>199.8</c:v>
                </c:pt>
                <c:pt idx="10" formatCode="General">
                  <c:v>126.9</c:v>
                </c:pt>
                <c:pt idx="11" formatCode="General">
                  <c:v>169.6</c:v>
                </c:pt>
              </c:numCache>
            </c:numRef>
          </c:val>
          <c:extLst>
            <c:ext xmlns:c16="http://schemas.microsoft.com/office/drawing/2014/chart" uri="{C3380CC4-5D6E-409C-BE32-E72D297353CC}">
              <c16:uniqueId val="{00000002-A0CC-4505-B948-B3E1A199D4D9}"/>
            </c:ext>
          </c:extLst>
        </c:ser>
        <c:dLbls>
          <c:showLegendKey val="0"/>
          <c:showVal val="0"/>
          <c:showCatName val="0"/>
          <c:showSerName val="0"/>
          <c:showPercent val="0"/>
          <c:showBubbleSize val="0"/>
        </c:dLbls>
        <c:gapWidth val="219"/>
        <c:overlap val="-27"/>
        <c:axId val="187021184"/>
        <c:axId val="187019264"/>
      </c:barChart>
      <c:lineChart>
        <c:grouping val="standard"/>
        <c:varyColors val="0"/>
        <c:ser>
          <c:idx val="3"/>
          <c:order val="3"/>
          <c:tx>
            <c:strRef>
              <c:f>Zem_Tab_Dinamika!$A$58:$D$58</c:f>
              <c:strCache>
                <c:ptCount val="4"/>
                <c:pt idx="0">
                  <c:v>Būvdarbu iepirkumu vidējā vērtība (EUR)</c:v>
                </c:pt>
              </c:strCache>
            </c:strRef>
          </c:tx>
          <c:spPr>
            <a:ln w="34925" cap="rnd">
              <a:solidFill>
                <a:schemeClr val="accent5">
                  <a:lumMod val="60000"/>
                  <a:lumOff val="40000"/>
                </a:schemeClr>
              </a:solidFill>
              <a:round/>
            </a:ln>
            <a:effectLst>
              <a:outerShdw blurRad="57150" dist="19050" dir="5400000" algn="ctr" rotWithShape="0">
                <a:srgbClr val="000000">
                  <a:alpha val="63000"/>
                </a:srgbClr>
              </a:outerShdw>
            </a:effectLst>
          </c:spPr>
          <c:marker>
            <c:symbol val="none"/>
          </c:marker>
          <c:dLbls>
            <c:dLbl>
              <c:idx val="6"/>
              <c:layout>
                <c:manualLayout>
                  <c:x val="-4.4605529930946183E-3"/>
                  <c:y val="-6.20280506787442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379-496D-9EC5-DB7DF8D0D969}"/>
                </c:ext>
              </c:extLst>
            </c:dLbl>
            <c:dLbl>
              <c:idx val="7"/>
              <c:layout>
                <c:manualLayout>
                  <c:x val="-2.1832968822930185E-3"/>
                  <c:y val="-6.505491373082809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379-496D-9EC5-DB7DF8D0D969}"/>
                </c:ext>
              </c:extLst>
            </c:dLbl>
            <c:dLbl>
              <c:idx val="11"/>
              <c:layout>
                <c:manualLayout>
                  <c:x val="-2.1832968822931022E-3"/>
                  <c:y val="-1.662510489748825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379-496D-9EC5-DB7DF8D0D969}"/>
                </c:ext>
              </c:extLst>
            </c:dLbl>
            <c:spPr>
              <a:solidFill>
                <a:schemeClr val="accent5">
                  <a:lumMod val="60000"/>
                  <a:lumOff val="40000"/>
                </a:scheme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Zem_Tab_Dinamika!$E$54:$P$54</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Zem_Tab_Dinamika!$E$58:$P$58</c:f>
              <c:numCache>
                <c:formatCode>#,##0</c:formatCode>
                <c:ptCount val="12"/>
                <c:pt idx="0">
                  <c:v>93386</c:v>
                </c:pt>
                <c:pt idx="1">
                  <c:v>92613</c:v>
                </c:pt>
                <c:pt idx="2">
                  <c:v>41408</c:v>
                </c:pt>
                <c:pt idx="3">
                  <c:v>43826</c:v>
                </c:pt>
                <c:pt idx="4">
                  <c:v>44360</c:v>
                </c:pt>
                <c:pt idx="5">
                  <c:v>46955</c:v>
                </c:pt>
                <c:pt idx="6">
                  <c:v>27756</c:v>
                </c:pt>
                <c:pt idx="7">
                  <c:v>33764</c:v>
                </c:pt>
                <c:pt idx="8">
                  <c:v>43346</c:v>
                </c:pt>
                <c:pt idx="9">
                  <c:v>48004</c:v>
                </c:pt>
                <c:pt idx="10">
                  <c:v>29278</c:v>
                </c:pt>
                <c:pt idx="11">
                  <c:v>23908</c:v>
                </c:pt>
              </c:numCache>
            </c:numRef>
          </c:val>
          <c:smooth val="0"/>
          <c:extLst>
            <c:ext xmlns:c16="http://schemas.microsoft.com/office/drawing/2014/chart" uri="{C3380CC4-5D6E-409C-BE32-E72D297353CC}">
              <c16:uniqueId val="{00000003-A0CC-4505-B948-B3E1A199D4D9}"/>
            </c:ext>
          </c:extLst>
        </c:ser>
        <c:ser>
          <c:idx val="4"/>
          <c:order val="4"/>
          <c:tx>
            <c:strRef>
              <c:f>Zem_Tab_Dinamika!$A$59:$D$59</c:f>
              <c:strCache>
                <c:ptCount val="4"/>
                <c:pt idx="0">
                  <c:v>Preču iepirkumu vidējā vērtība (EUR)</c:v>
                </c:pt>
              </c:strCache>
            </c:strRef>
          </c:tx>
          <c:spPr>
            <a:ln w="34925" cap="rnd">
              <a:solidFill>
                <a:srgbClr val="AAFCB2"/>
              </a:solidFill>
              <a:round/>
            </a:ln>
            <a:effectLst>
              <a:outerShdw blurRad="57150" dist="19050" dir="5400000" algn="ctr" rotWithShape="0">
                <a:srgbClr val="000000">
                  <a:alpha val="63000"/>
                </a:srgbClr>
              </a:outerShdw>
            </a:effectLst>
          </c:spPr>
          <c:marker>
            <c:symbol val="none"/>
          </c:marker>
          <c:dLbls>
            <c:spPr>
              <a:solidFill>
                <a:srgbClr val="AAFCB2"/>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Zem_Tab_Dinamika!$E$54:$P$54</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Zem_Tab_Dinamika!$E$59:$P$59</c:f>
              <c:numCache>
                <c:formatCode>#,##0</c:formatCode>
                <c:ptCount val="12"/>
                <c:pt idx="0">
                  <c:v>3443</c:v>
                </c:pt>
                <c:pt idx="1">
                  <c:v>4130</c:v>
                </c:pt>
                <c:pt idx="2">
                  <c:v>3681</c:v>
                </c:pt>
                <c:pt idx="3">
                  <c:v>4292</c:v>
                </c:pt>
                <c:pt idx="4">
                  <c:v>3725</c:v>
                </c:pt>
                <c:pt idx="5">
                  <c:v>2320</c:v>
                </c:pt>
                <c:pt idx="6">
                  <c:v>2611</c:v>
                </c:pt>
                <c:pt idx="7">
                  <c:v>2220</c:v>
                </c:pt>
                <c:pt idx="8">
                  <c:v>2514</c:v>
                </c:pt>
                <c:pt idx="9">
                  <c:v>1908</c:v>
                </c:pt>
                <c:pt idx="10">
                  <c:v>3017</c:v>
                </c:pt>
                <c:pt idx="11">
                  <c:v>3611</c:v>
                </c:pt>
              </c:numCache>
            </c:numRef>
          </c:val>
          <c:smooth val="0"/>
          <c:extLst>
            <c:ext xmlns:c16="http://schemas.microsoft.com/office/drawing/2014/chart" uri="{C3380CC4-5D6E-409C-BE32-E72D297353CC}">
              <c16:uniqueId val="{00000004-A0CC-4505-B948-B3E1A199D4D9}"/>
            </c:ext>
          </c:extLst>
        </c:ser>
        <c:ser>
          <c:idx val="5"/>
          <c:order val="5"/>
          <c:tx>
            <c:strRef>
              <c:f>Zem_Tab_Dinamika!$A$60:$D$60</c:f>
              <c:strCache>
                <c:ptCount val="4"/>
                <c:pt idx="0">
                  <c:v>Pakalpojumu iepirkumu vidējā vērtība (EUR)</c:v>
                </c:pt>
              </c:strCache>
            </c:strRef>
          </c:tx>
          <c:spPr>
            <a:ln w="34925" cap="rnd">
              <a:solidFill>
                <a:srgbClr val="FF7C80"/>
              </a:solidFill>
              <a:round/>
            </a:ln>
            <a:effectLst>
              <a:outerShdw blurRad="57150" dist="19050" dir="5400000" algn="ctr" rotWithShape="0">
                <a:srgbClr val="000000">
                  <a:alpha val="63000"/>
                </a:srgbClr>
              </a:outerShdw>
            </a:effectLst>
          </c:spPr>
          <c:marker>
            <c:symbol val="none"/>
          </c:marker>
          <c:dLbls>
            <c:spPr>
              <a:solidFill>
                <a:srgbClr val="FF7C80"/>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Zem_Tab_Dinamika!$E$54:$P$54</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Zem_Tab_Dinamika!$E$60:$P$60</c:f>
              <c:numCache>
                <c:formatCode>#,##0</c:formatCode>
                <c:ptCount val="12"/>
                <c:pt idx="0">
                  <c:v>5926</c:v>
                </c:pt>
                <c:pt idx="1">
                  <c:v>7341</c:v>
                </c:pt>
                <c:pt idx="2">
                  <c:v>4429</c:v>
                </c:pt>
                <c:pt idx="3">
                  <c:v>4337</c:v>
                </c:pt>
                <c:pt idx="4">
                  <c:v>10238</c:v>
                </c:pt>
                <c:pt idx="5">
                  <c:v>6206</c:v>
                </c:pt>
                <c:pt idx="6">
                  <c:v>6664</c:v>
                </c:pt>
                <c:pt idx="7">
                  <c:v>4290</c:v>
                </c:pt>
                <c:pt idx="8">
                  <c:v>3436</c:v>
                </c:pt>
                <c:pt idx="9">
                  <c:v>2927</c:v>
                </c:pt>
                <c:pt idx="10">
                  <c:v>3592</c:v>
                </c:pt>
                <c:pt idx="11">
                  <c:v>4795</c:v>
                </c:pt>
              </c:numCache>
            </c:numRef>
          </c:val>
          <c:smooth val="0"/>
          <c:extLst>
            <c:ext xmlns:c16="http://schemas.microsoft.com/office/drawing/2014/chart" uri="{C3380CC4-5D6E-409C-BE32-E72D297353CC}">
              <c16:uniqueId val="{00000005-A0CC-4505-B948-B3E1A199D4D9}"/>
            </c:ext>
          </c:extLst>
        </c:ser>
        <c:dLbls>
          <c:showLegendKey val="0"/>
          <c:showVal val="0"/>
          <c:showCatName val="0"/>
          <c:showSerName val="0"/>
          <c:showPercent val="0"/>
          <c:showBubbleSize val="0"/>
        </c:dLbls>
        <c:marker val="1"/>
        <c:smooth val="0"/>
        <c:axId val="187013376"/>
        <c:axId val="187011456"/>
      </c:lineChart>
      <c:valAx>
        <c:axId val="187011456"/>
        <c:scaling>
          <c:orientation val="minMax"/>
        </c:scaling>
        <c:delete val="0"/>
        <c:axPos val="r"/>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lv-LV"/>
                  <a:t>Noslēgtā līgumu summa (milj.EUR)</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87013376"/>
        <c:crosses val="max"/>
        <c:crossBetween val="between"/>
      </c:valAx>
      <c:catAx>
        <c:axId val="187013376"/>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87011456"/>
        <c:crosses val="autoZero"/>
        <c:auto val="1"/>
        <c:lblAlgn val="ctr"/>
        <c:lblOffset val="100"/>
        <c:noMultiLvlLbl val="0"/>
      </c:catAx>
      <c:valAx>
        <c:axId val="187019264"/>
        <c:scaling>
          <c:orientation val="minMax"/>
        </c:scaling>
        <c:delete val="0"/>
        <c:axPos val="l"/>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lv-LV"/>
                  <a:t>Vidējā līgumu summa (EUR)</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87021184"/>
        <c:crosses val="autoZero"/>
        <c:crossBetween val="between"/>
      </c:valAx>
      <c:catAx>
        <c:axId val="187021184"/>
        <c:scaling>
          <c:orientation val="minMax"/>
        </c:scaling>
        <c:delete val="1"/>
        <c:axPos val="b"/>
        <c:numFmt formatCode="General" sourceLinked="1"/>
        <c:majorTickMark val="none"/>
        <c:minorTickMark val="none"/>
        <c:tickLblPos val="nextTo"/>
        <c:crossAx val="18701926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baseline="0">
                <a:latin typeface="Times New Roman" panose="02020603050405020304" pitchFamily="18" charset="0"/>
              </a:rPr>
              <a:t>Izņēmumu dinamika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6.7226258072322631E-2"/>
          <c:y val="0.13213359133492769"/>
          <c:w val="0.84997530687150158"/>
          <c:h val="0.51941900069918667"/>
        </c:manualLayout>
      </c:layout>
      <c:barChart>
        <c:barDir val="col"/>
        <c:grouping val="clustered"/>
        <c:varyColors val="0"/>
        <c:ser>
          <c:idx val="2"/>
          <c:order val="2"/>
          <c:tx>
            <c:strRef>
              <c:f>Izņēmumi!$AG$4</c:f>
              <c:strCache>
                <c:ptCount val="1"/>
                <c:pt idx="0">
                  <c:v>Noslēgto līgumu summa (milj.EUR)</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Izņēmumi!$AD$5:$AD$14</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Izņēmumi!$AG$5:$AG$14</c:f>
              <c:numCache>
                <c:formatCode>#\ ##0.0</c:formatCode>
                <c:ptCount val="10"/>
                <c:pt idx="0">
                  <c:v>307.912305</c:v>
                </c:pt>
                <c:pt idx="1">
                  <c:v>50.011688999999997</c:v>
                </c:pt>
                <c:pt idx="2">
                  <c:v>268.50295699999998</c:v>
                </c:pt>
                <c:pt idx="3">
                  <c:v>126.51613500000001</c:v>
                </c:pt>
                <c:pt idx="4">
                  <c:v>121.4</c:v>
                </c:pt>
                <c:pt idx="5">
                  <c:v>314.424038</c:v>
                </c:pt>
                <c:pt idx="6">
                  <c:v>210.8</c:v>
                </c:pt>
                <c:pt idx="7">
                  <c:v>306.7</c:v>
                </c:pt>
                <c:pt idx="8" formatCode="General">
                  <c:v>697.5</c:v>
                </c:pt>
                <c:pt idx="9" formatCode="General">
                  <c:v>203.9</c:v>
                </c:pt>
              </c:numCache>
            </c:numRef>
          </c:val>
          <c:extLst>
            <c:ext xmlns:c16="http://schemas.microsoft.com/office/drawing/2014/chart" uri="{C3380CC4-5D6E-409C-BE32-E72D297353CC}">
              <c16:uniqueId val="{00000002-01E6-435F-8951-8F60B579F001}"/>
            </c:ext>
          </c:extLst>
        </c:ser>
        <c:dLbls>
          <c:showLegendKey val="0"/>
          <c:showVal val="0"/>
          <c:showCatName val="0"/>
          <c:showSerName val="0"/>
          <c:showPercent val="0"/>
          <c:showBubbleSize val="0"/>
        </c:dLbls>
        <c:gapWidth val="219"/>
        <c:axId val="154482944"/>
        <c:axId val="154481408"/>
      </c:barChart>
      <c:lineChart>
        <c:grouping val="standard"/>
        <c:varyColors val="0"/>
        <c:ser>
          <c:idx val="0"/>
          <c:order val="0"/>
          <c:tx>
            <c:strRef>
              <c:f>Izņēmumi!$AE$4</c:f>
              <c:strCache>
                <c:ptCount val="1"/>
                <c:pt idx="0">
                  <c:v>Pakalpojumu sniedzēju skaits, kurš piemērojis izņēmumus</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Izņēmumi!$AD$5:$AD$14</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Izņēmumi!$AE$5:$AE$14</c:f>
              <c:numCache>
                <c:formatCode>General</c:formatCode>
                <c:ptCount val="10"/>
                <c:pt idx="0">
                  <c:v>0</c:v>
                </c:pt>
                <c:pt idx="1">
                  <c:v>0</c:v>
                </c:pt>
                <c:pt idx="2">
                  <c:v>41</c:v>
                </c:pt>
                <c:pt idx="3">
                  <c:v>43</c:v>
                </c:pt>
                <c:pt idx="4">
                  <c:v>48</c:v>
                </c:pt>
                <c:pt idx="5">
                  <c:v>50</c:v>
                </c:pt>
                <c:pt idx="6">
                  <c:v>48</c:v>
                </c:pt>
                <c:pt idx="7">
                  <c:v>57</c:v>
                </c:pt>
                <c:pt idx="8">
                  <c:v>59</c:v>
                </c:pt>
                <c:pt idx="9">
                  <c:v>56</c:v>
                </c:pt>
              </c:numCache>
            </c:numRef>
          </c:val>
          <c:smooth val="0"/>
          <c:extLst>
            <c:ext xmlns:c16="http://schemas.microsoft.com/office/drawing/2014/chart" uri="{C3380CC4-5D6E-409C-BE32-E72D297353CC}">
              <c16:uniqueId val="{00000000-01E6-435F-8951-8F60B579F001}"/>
            </c:ext>
          </c:extLst>
        </c:ser>
        <c:ser>
          <c:idx val="1"/>
          <c:order val="1"/>
          <c:tx>
            <c:strRef>
              <c:f>Izņēmumi!$AF$4</c:f>
              <c:strCache>
                <c:ptCount val="1"/>
                <c:pt idx="0">
                  <c:v>Noslēgto līgumu skaits</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Izņēmumi!$AD$5:$AD$14</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Izņēmumi!$AF$5:$AF$14</c:f>
              <c:numCache>
                <c:formatCode>General</c:formatCode>
                <c:ptCount val="10"/>
                <c:pt idx="0">
                  <c:v>71</c:v>
                </c:pt>
                <c:pt idx="1">
                  <c:v>81</c:v>
                </c:pt>
                <c:pt idx="2">
                  <c:v>164</c:v>
                </c:pt>
                <c:pt idx="3">
                  <c:v>188</c:v>
                </c:pt>
                <c:pt idx="4">
                  <c:v>246</c:v>
                </c:pt>
                <c:pt idx="5">
                  <c:v>352</c:v>
                </c:pt>
                <c:pt idx="6">
                  <c:v>432</c:v>
                </c:pt>
                <c:pt idx="7">
                  <c:v>335</c:v>
                </c:pt>
                <c:pt idx="8">
                  <c:v>343</c:v>
                </c:pt>
                <c:pt idx="9">
                  <c:v>445</c:v>
                </c:pt>
              </c:numCache>
            </c:numRef>
          </c:val>
          <c:smooth val="0"/>
          <c:extLst>
            <c:ext xmlns:c16="http://schemas.microsoft.com/office/drawing/2014/chart" uri="{C3380CC4-5D6E-409C-BE32-E72D297353CC}">
              <c16:uniqueId val="{00000001-01E6-435F-8951-8F60B579F001}"/>
            </c:ext>
          </c:extLst>
        </c:ser>
        <c:ser>
          <c:idx val="3"/>
          <c:order val="3"/>
          <c:tx>
            <c:strRef>
              <c:f>Izņēmumi!$AH$4</c:f>
              <c:strCache>
                <c:ptCount val="1"/>
                <c:pt idx="0">
                  <c:v>Vidējā līguma vērtība, milj.EUR</c:v>
                </c:pt>
              </c:strCache>
            </c:strRef>
          </c:tx>
          <c:spPr>
            <a:ln w="28575" cap="rnd">
              <a:solidFill>
                <a:schemeClr val="accent4"/>
              </a:solidFill>
              <a:round/>
            </a:ln>
            <a:effectLst/>
          </c:spPr>
          <c:marker>
            <c:symbol val="diamond"/>
            <c:size val="5"/>
            <c:spPr>
              <a:solidFill>
                <a:schemeClr val="accent4">
                  <a:lumMod val="75000"/>
                </a:schemeClr>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Izņēmumi!$AD$5:$AD$14</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Izņēmumi!$AH$5:$AH$14</c:f>
              <c:numCache>
                <c:formatCode>#\ ##0.0</c:formatCode>
                <c:ptCount val="10"/>
                <c:pt idx="0">
                  <c:v>4.3367930281690139</c:v>
                </c:pt>
                <c:pt idx="1">
                  <c:v>0.61742825925925926</c:v>
                </c:pt>
                <c:pt idx="2">
                  <c:v>1.6372131524390243</c:v>
                </c:pt>
                <c:pt idx="3">
                  <c:v>0.67295816489361704</c:v>
                </c:pt>
                <c:pt idx="4">
                  <c:v>0.49349593495934962</c:v>
                </c:pt>
                <c:pt idx="5" formatCode="0.0">
                  <c:v>0.8932501079545454</c:v>
                </c:pt>
                <c:pt idx="6">
                  <c:v>0.5</c:v>
                </c:pt>
                <c:pt idx="7">
                  <c:v>0.9</c:v>
                </c:pt>
                <c:pt idx="8" formatCode="0.0">
                  <c:v>2</c:v>
                </c:pt>
                <c:pt idx="9" formatCode="General">
                  <c:v>0.5</c:v>
                </c:pt>
              </c:numCache>
            </c:numRef>
          </c:val>
          <c:smooth val="0"/>
          <c:extLst>
            <c:ext xmlns:c16="http://schemas.microsoft.com/office/drawing/2014/chart" uri="{C3380CC4-5D6E-409C-BE32-E72D297353CC}">
              <c16:uniqueId val="{00000003-01E6-435F-8951-8F60B579F001}"/>
            </c:ext>
          </c:extLst>
        </c:ser>
        <c:dLbls>
          <c:showLegendKey val="0"/>
          <c:showVal val="0"/>
          <c:showCatName val="0"/>
          <c:showSerName val="0"/>
          <c:showPercent val="0"/>
          <c:showBubbleSize val="0"/>
        </c:dLbls>
        <c:marker val="1"/>
        <c:smooth val="0"/>
        <c:axId val="154469888"/>
        <c:axId val="154471424"/>
      </c:lineChart>
      <c:catAx>
        <c:axId val="1544698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54471424"/>
        <c:crosses val="autoZero"/>
        <c:auto val="1"/>
        <c:lblAlgn val="ctr"/>
        <c:lblOffset val="100"/>
        <c:noMultiLvlLbl val="0"/>
      </c:catAx>
      <c:valAx>
        <c:axId val="1544714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54469888"/>
        <c:crosses val="autoZero"/>
        <c:crossBetween val="between"/>
      </c:valAx>
      <c:valAx>
        <c:axId val="154481408"/>
        <c:scaling>
          <c:orientation val="minMax"/>
        </c:scaling>
        <c:delete val="0"/>
        <c:axPos val="r"/>
        <c:numFmt formatCode="#\ ##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54482944"/>
        <c:crosses val="max"/>
        <c:crossBetween val="between"/>
      </c:valAx>
      <c:catAx>
        <c:axId val="154482944"/>
        <c:scaling>
          <c:orientation val="minMax"/>
        </c:scaling>
        <c:delete val="1"/>
        <c:axPos val="b"/>
        <c:numFmt formatCode="General" sourceLinked="1"/>
        <c:majorTickMark val="out"/>
        <c:minorTickMark val="none"/>
        <c:tickLblPos val="nextTo"/>
        <c:crossAx val="15448140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a:t>Izņēmumu noslēgto līgumu summu </a:t>
            </a:r>
            <a:r>
              <a:rPr lang="en-US"/>
              <a:t>(%)</a:t>
            </a:r>
            <a:r>
              <a:rPr lang="lv-LV"/>
              <a:t> īpatsvars</a:t>
            </a:r>
            <a:endParaRPr lang="en-US"/>
          </a:p>
        </c:rich>
      </c:tx>
      <c:layout>
        <c:manualLayout>
          <c:xMode val="edge"/>
          <c:yMode val="edge"/>
          <c:x val="0.22665318602584644"/>
          <c:y val="1.020697385460875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30986238637718655"/>
          <c:y val="0.17382465681339671"/>
          <c:w val="0.33325690866558877"/>
          <c:h val="0.59253405046860153"/>
        </c:manualLayout>
      </c:layout>
      <c:pieChart>
        <c:varyColors val="1"/>
        <c:ser>
          <c:idx val="0"/>
          <c:order val="0"/>
          <c:tx>
            <c:strRef>
              <c:f>Izņēmumi!$Y$48</c:f>
              <c:strCache>
                <c:ptCount val="1"/>
                <c:pt idx="0">
                  <c:v>Īpatsvars (%)</c:v>
                </c:pt>
              </c:strCache>
            </c:strRef>
          </c:tx>
          <c:explosion val="2"/>
          <c:dPt>
            <c:idx val="0"/>
            <c:bubble3D val="0"/>
            <c:spPr>
              <a:solidFill>
                <a:schemeClr val="accent1"/>
              </a:solidFill>
              <a:ln w="19050">
                <a:solidFill>
                  <a:schemeClr val="lt1"/>
                </a:solidFill>
              </a:ln>
              <a:effectLst/>
            </c:spPr>
            <c:extLst>
              <c:ext xmlns:c16="http://schemas.microsoft.com/office/drawing/2014/chart" uri="{C3380CC4-5D6E-409C-BE32-E72D297353CC}">
                <c16:uniqueId val="{00000004-952E-4138-9D1B-1BDE81C61E1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5-952E-4138-9D1B-1BDE81C61E1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8-952E-4138-9D1B-1BDE81C61E1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6-952E-4138-9D1B-1BDE81C61E18}"/>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7-952E-4138-9D1B-1BDE81C61E18}"/>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2-952E-4138-9D1B-1BDE81C61E18}"/>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1-952E-4138-9D1B-1BDE81C61E18}"/>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3-952E-4138-9D1B-1BDE81C61E18}"/>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845E-4A5F-B326-013FAB5CAD6B}"/>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0-34BF-4467-B9B9-1F86E9B68706}"/>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845E-4A5F-B326-013FAB5CAD6B}"/>
              </c:ext>
            </c:extLst>
          </c:dPt>
          <c:dLbls>
            <c:dLbl>
              <c:idx val="0"/>
              <c:layout>
                <c:manualLayout>
                  <c:x val="-6.3887681336877195E-2"/>
                  <c:y val="2.0922956904066612E-3"/>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52E-4138-9D1B-1BDE81C61E18}"/>
                </c:ext>
              </c:extLst>
            </c:dLbl>
            <c:dLbl>
              <c:idx val="1"/>
              <c:layout>
                <c:manualLayout>
                  <c:x val="-6.3165482420662389E-2"/>
                  <c:y val="-3.3936446719328578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52E-4138-9D1B-1BDE81C61E18}"/>
                </c:ext>
              </c:extLst>
            </c:dLbl>
            <c:dLbl>
              <c:idx val="2"/>
              <c:layout>
                <c:manualLayout>
                  <c:x val="-1.6312903784182382E-2"/>
                  <c:y val="-3.4696477817111389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52E-4138-9D1B-1BDE81C61E18}"/>
                </c:ext>
              </c:extLst>
            </c:dLbl>
            <c:dLbl>
              <c:idx val="3"/>
              <c:layout>
                <c:manualLayout>
                  <c:x val="8.678312098839637E-2"/>
                  <c:y val="-2.7131797482922757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52E-4138-9D1B-1BDE81C61E18}"/>
                </c:ext>
              </c:extLst>
            </c:dLbl>
            <c:dLbl>
              <c:idx val="4"/>
              <c:layout>
                <c:manualLayout>
                  <c:x val="0.10711375058826965"/>
                  <c:y val="0.10317080580441938"/>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52E-4138-9D1B-1BDE81C61E18}"/>
                </c:ext>
              </c:extLst>
            </c:dLbl>
            <c:dLbl>
              <c:idx val="5"/>
              <c:layout>
                <c:manualLayout>
                  <c:x val="1.7170020652942049E-2"/>
                  <c:y val="-3.882025599411907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52E-4138-9D1B-1BDE81C61E18}"/>
                </c:ext>
              </c:extLst>
            </c:dLbl>
            <c:dLbl>
              <c:idx val="6"/>
              <c:layout>
                <c:manualLayout>
                  <c:x val="6.5954496600888826E-2"/>
                  <c:y val="2.4307868049814319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52E-4138-9D1B-1BDE81C61E18}"/>
                </c:ext>
              </c:extLst>
            </c:dLbl>
            <c:dLbl>
              <c:idx val="7"/>
              <c:layout>
                <c:manualLayout>
                  <c:x val="2.4714474369087309E-2"/>
                  <c:y val="-2.9675236059712225E-3"/>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52E-4138-9D1B-1BDE81C61E18}"/>
                </c:ext>
              </c:extLst>
            </c:dLbl>
            <c:dLbl>
              <c:idx val="8"/>
              <c:layout>
                <c:manualLayout>
                  <c:x val="-1.9878266588747872E-2"/>
                  <c:y val="5.3896036747249076E-3"/>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845E-4A5F-B326-013FAB5CAD6B}"/>
                </c:ext>
              </c:extLst>
            </c:dLbl>
            <c:dLbl>
              <c:idx val="9"/>
              <c:layout>
                <c:manualLayout>
                  <c:x val="-7.4804171231111867E-3"/>
                  <c:y val="-7.2924943647324136E-3"/>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4BF-4467-B9B9-1F86E9B68706}"/>
                </c:ext>
              </c:extLst>
            </c:dLbl>
            <c:dLbl>
              <c:idx val="10"/>
              <c:layout>
                <c:manualLayout>
                  <c:x val="-8.8025866950860315E-3"/>
                  <c:y val="-2.6406439763291174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845E-4A5F-B326-013FAB5CAD6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Izņēmumi!$X$49:$X$59</c:f>
              <c:strCache>
                <c:ptCount val="11"/>
                <c:pt idx="0">
                  <c:v>10.panta (1)daļas 3.punkts</c:v>
                </c:pt>
                <c:pt idx="1">
                  <c:v>10.panta (1)daļas 6.punkts</c:v>
                </c:pt>
                <c:pt idx="2">
                  <c:v>10.panta (1)daļas 7.punkts</c:v>
                </c:pt>
                <c:pt idx="3">
                  <c:v>10.panta (1)daļas 8.punkts</c:v>
                </c:pt>
                <c:pt idx="4">
                  <c:v>10.panta (1)daļas 10.punkts</c:v>
                </c:pt>
                <c:pt idx="5">
                  <c:v>10.panta (1)daļas 12.punkts</c:v>
                </c:pt>
                <c:pt idx="6">
                  <c:v>10.panta (1)daļas 15.punkts</c:v>
                </c:pt>
                <c:pt idx="7">
                  <c:v>10.panta (1)daļas 16.punkts</c:v>
                </c:pt>
                <c:pt idx="8">
                  <c:v>10.panta (1)daļas 17.punkts</c:v>
                </c:pt>
                <c:pt idx="9">
                  <c:v>11.panta (1)daļa</c:v>
                </c:pt>
                <c:pt idx="10">
                  <c:v>12.pants</c:v>
                </c:pt>
              </c:strCache>
            </c:strRef>
          </c:cat>
          <c:val>
            <c:numRef>
              <c:f>Izņēmumi!$Y$49:$Y$59</c:f>
              <c:numCache>
                <c:formatCode>0.00%</c:formatCode>
                <c:ptCount val="11"/>
                <c:pt idx="0">
                  <c:v>4.4943820224719105E-3</c:v>
                </c:pt>
                <c:pt idx="1">
                  <c:v>8.988764044943821E-3</c:v>
                </c:pt>
                <c:pt idx="2">
                  <c:v>1.3483146067415731E-2</c:v>
                </c:pt>
                <c:pt idx="3">
                  <c:v>2.2471910112359553E-3</c:v>
                </c:pt>
                <c:pt idx="4">
                  <c:v>6.7415730337078653E-3</c:v>
                </c:pt>
                <c:pt idx="5">
                  <c:v>2.2471910112359553E-3</c:v>
                </c:pt>
                <c:pt idx="6">
                  <c:v>2.2471910112359553E-3</c:v>
                </c:pt>
                <c:pt idx="7">
                  <c:v>0.35280898876404493</c:v>
                </c:pt>
                <c:pt idx="8">
                  <c:v>0.41797752808988764</c:v>
                </c:pt>
                <c:pt idx="9">
                  <c:v>1.3483146067415731E-2</c:v>
                </c:pt>
                <c:pt idx="10">
                  <c:v>0.1752808988764045</c:v>
                </c:pt>
              </c:numCache>
            </c:numRef>
          </c:val>
          <c:extLst>
            <c:ext xmlns:c16="http://schemas.microsoft.com/office/drawing/2014/chart" uri="{C3380CC4-5D6E-409C-BE32-E72D297353CC}">
              <c16:uniqueId val="{00000000-952E-4138-9D1B-1BDE81C61E18}"/>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2.3301637737230717E-2"/>
          <c:y val="0.80997740978736077"/>
          <c:w val="0.93323188540872615"/>
          <c:h val="0.1685107906235655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sz="1300" b="1">
                <a:latin typeface="Times New Roman" panose="02020603050405020304" pitchFamily="18" charset="0"/>
                <a:cs typeface="Times New Roman" panose="02020603050405020304" pitchFamily="18" charset="0"/>
              </a:rPr>
              <a:t>Izņēmumu</a:t>
            </a:r>
            <a:r>
              <a:rPr lang="lv-LV" sz="1300" b="1" baseline="0">
                <a:latin typeface="Times New Roman" panose="02020603050405020304" pitchFamily="18" charset="0"/>
                <a:cs typeface="Times New Roman" panose="02020603050405020304" pitchFamily="18" charset="0"/>
              </a:rPr>
              <a:t> noslēgto līgumu skaita (%) īpatsvars</a:t>
            </a:r>
            <a:endParaRPr lang="en-US" sz="1300" b="1">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33094468703158458"/>
          <c:y val="0.17058679695504619"/>
          <c:w val="0.36039871065047152"/>
          <c:h val="0.58252385323495148"/>
        </c:manualLayout>
      </c:layout>
      <c:pieChart>
        <c:varyColors val="1"/>
        <c:ser>
          <c:idx val="0"/>
          <c:order val="0"/>
          <c:tx>
            <c:strRef>
              <c:f>Izņēmumi!$AB$48</c:f>
              <c:strCache>
                <c:ptCount val="1"/>
                <c:pt idx="0">
                  <c:v>Īpatsvars (%)</c:v>
                </c:pt>
              </c:strCache>
            </c:strRef>
          </c:tx>
          <c:explosion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02-B207-43BE-8C7A-972CCF16268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933-4A3C-B2BC-D9566ABA98C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6-B207-43BE-8C7A-972CCF16268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5933-4A3C-B2BC-D9566ABA98CE}"/>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1-B207-43BE-8C7A-972CCF16268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5-B207-43BE-8C7A-972CCF16268A}"/>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4-B207-43BE-8C7A-972CCF16268A}"/>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3-B207-43BE-8C7A-972CCF16268A}"/>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FE1C-4D95-9EBB-54156472B8F5}"/>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0-FDEB-4E95-B64D-E726F3D6B21A}"/>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FE1C-4D95-9EBB-54156472B8F5}"/>
              </c:ext>
            </c:extLst>
          </c:dPt>
          <c:dLbls>
            <c:dLbl>
              <c:idx val="1"/>
              <c:layout>
                <c:manualLayout>
                  <c:x val="4.5738844418642323E-2"/>
                  <c:y val="-3.9622606980769727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933-4A3C-B2BC-D9566ABA98CE}"/>
                </c:ext>
              </c:extLst>
            </c:dLbl>
            <c:dLbl>
              <c:idx val="2"/>
              <c:layout>
                <c:manualLayout>
                  <c:x val="-4.3137699153063661E-2"/>
                  <c:y val="-3.5350319499823459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207-43BE-8C7A-972CCF16268A}"/>
                </c:ext>
              </c:extLst>
            </c:dLbl>
            <c:dLbl>
              <c:idx val="3"/>
              <c:layout>
                <c:manualLayout>
                  <c:x val="0.108421417298182"/>
                  <c:y val="-4.5898496370103082E-3"/>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933-4A3C-B2BC-D9566ABA98CE}"/>
                </c:ext>
              </c:extLst>
            </c:dLbl>
            <c:dLbl>
              <c:idx val="4"/>
              <c:layout>
                <c:manualLayout>
                  <c:x val="3.7897939775014849E-2"/>
                  <c:y val="-1.8658660512060905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207-43BE-8C7A-972CCF16268A}"/>
                </c:ext>
              </c:extLst>
            </c:dLbl>
            <c:dLbl>
              <c:idx val="5"/>
              <c:layout>
                <c:manualLayout>
                  <c:x val="2.7467560490250467E-2"/>
                  <c:y val="-3.5002077610037978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207-43BE-8C7A-972CCF16268A}"/>
                </c:ext>
              </c:extLst>
            </c:dLbl>
            <c:dLbl>
              <c:idx val="6"/>
              <c:layout>
                <c:manualLayout>
                  <c:x val="-1.2875594477916809E-2"/>
                  <c:y val="3.1850946012280508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207-43BE-8C7A-972CCF16268A}"/>
                </c:ext>
              </c:extLst>
            </c:dLbl>
            <c:dLbl>
              <c:idx val="7"/>
              <c:layout>
                <c:manualLayout>
                  <c:x val="-6.6278265945275833E-2"/>
                  <c:y val="-3.0427298719417149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207-43BE-8C7A-972CCF16268A}"/>
                </c:ext>
              </c:extLst>
            </c:dLbl>
            <c:dLbl>
              <c:idx val="8"/>
              <c:layout>
                <c:manualLayout>
                  <c:x val="-4.5153031721108267E-2"/>
                  <c:y val="-3.678096392493907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FE1C-4D95-9EBB-54156472B8F5}"/>
                </c:ext>
              </c:extLst>
            </c:dLbl>
            <c:dLbl>
              <c:idx val="9"/>
              <c:layout>
                <c:manualLayout>
                  <c:x val="-1.0846046562808053E-2"/>
                  <c:y val="-1.197801393398152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FDEB-4E95-B64D-E726F3D6B21A}"/>
                </c:ext>
              </c:extLst>
            </c:dLbl>
            <c:dLbl>
              <c:idx val="10"/>
              <c:layout>
                <c:manualLayout>
                  <c:x val="-5.3203130114124711E-2"/>
                  <c:y val="2.7030545983499882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FE1C-4D95-9EBB-54156472B8F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Izņēmumi!$AA$49:$AA$59</c:f>
              <c:strCache>
                <c:ptCount val="11"/>
                <c:pt idx="0">
                  <c:v>10.panta (1)daļas 3.punkts</c:v>
                </c:pt>
                <c:pt idx="1">
                  <c:v>10.panta (1)daļas 6.punkts</c:v>
                </c:pt>
                <c:pt idx="2">
                  <c:v>10.panta (1)daļas 7.punkts</c:v>
                </c:pt>
                <c:pt idx="3">
                  <c:v>10.panta (1)daļas 8.punkts</c:v>
                </c:pt>
                <c:pt idx="4">
                  <c:v>10.panta (1)daļas 10.punkts</c:v>
                </c:pt>
                <c:pt idx="5">
                  <c:v>10.panta (1)daļas 12.punkts</c:v>
                </c:pt>
                <c:pt idx="6">
                  <c:v>10.panta (1)daļas 15.punkts</c:v>
                </c:pt>
                <c:pt idx="7">
                  <c:v>10.panta (1)daļas 16.punkts</c:v>
                </c:pt>
                <c:pt idx="8">
                  <c:v>10.panta (1)daļas 17.punkts</c:v>
                </c:pt>
                <c:pt idx="9">
                  <c:v>11.panta (1)daļa</c:v>
                </c:pt>
                <c:pt idx="10">
                  <c:v>12.pants</c:v>
                </c:pt>
              </c:strCache>
            </c:strRef>
          </c:cat>
          <c:val>
            <c:numRef>
              <c:f>Izņēmumi!$AB$49:$AB$59</c:f>
              <c:numCache>
                <c:formatCode>0.0%</c:formatCode>
                <c:ptCount val="11"/>
                <c:pt idx="0">
                  <c:v>1.8910156280857259E-4</c:v>
                </c:pt>
                <c:pt idx="1">
                  <c:v>1.6181386160204579E-6</c:v>
                </c:pt>
                <c:pt idx="2">
                  <c:v>1.0836625276985491E-6</c:v>
                </c:pt>
                <c:pt idx="3">
                  <c:v>2.2065526582097154E-7</c:v>
                </c:pt>
                <c:pt idx="4">
                  <c:v>0.3699408117747377</c:v>
                </c:pt>
                <c:pt idx="5">
                  <c:v>8.078336385216315E-4</c:v>
                </c:pt>
                <c:pt idx="6">
                  <c:v>6.1391198401745855E-6</c:v>
                </c:pt>
                <c:pt idx="7">
                  <c:v>0.42710288231725529</c:v>
                </c:pt>
                <c:pt idx="8">
                  <c:v>5.5193727502387505E-4</c:v>
                </c:pt>
                <c:pt idx="9">
                  <c:v>0.12601117175649471</c:v>
                </c:pt>
                <c:pt idx="10">
                  <c:v>7.538720009890848E-2</c:v>
                </c:pt>
              </c:numCache>
            </c:numRef>
          </c:val>
          <c:extLst>
            <c:ext xmlns:c16="http://schemas.microsoft.com/office/drawing/2014/chart" uri="{C3380CC4-5D6E-409C-BE32-E72D297353CC}">
              <c16:uniqueId val="{00000000-B207-43BE-8C7A-972CCF16268A}"/>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layout>
        <c:manualLayout>
          <c:xMode val="edge"/>
          <c:yMode val="edge"/>
          <c:x val="2.6745912254103013E-2"/>
          <c:y val="0.73719874654449313"/>
          <c:w val="0.94013039860710657"/>
          <c:h val="0.2377681609663609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5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8</xdr:col>
      <xdr:colOff>495300</xdr:colOff>
      <xdr:row>12</xdr:row>
      <xdr:rowOff>164465</xdr:rowOff>
    </xdr:to>
    <xdr:pic>
      <xdr:nvPicPr>
        <xdr:cNvPr id="3" name="Picture 1">
          <a:extLst>
            <a:ext uri="{FF2B5EF4-FFF2-40B4-BE49-F238E27FC236}">
              <a16:creationId xmlns:a16="http://schemas.microsoft.com/office/drawing/2014/main" id="{219DB402-08C5-4253-B0C1-B96D7F0DC91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5372100" cy="241236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21</xdr:col>
      <xdr:colOff>66675</xdr:colOff>
      <xdr:row>2</xdr:row>
      <xdr:rowOff>42862</xdr:rowOff>
    </xdr:from>
    <xdr:to>
      <xdr:col>30</xdr:col>
      <xdr:colOff>485775</xdr:colOff>
      <xdr:row>6</xdr:row>
      <xdr:rowOff>2076450</xdr:rowOff>
    </xdr:to>
    <xdr:graphicFrame macro="">
      <xdr:nvGraphicFramePr>
        <xdr:cNvPr id="2" name="Diagramma 1">
          <a:extLst>
            <a:ext uri="{FF2B5EF4-FFF2-40B4-BE49-F238E27FC236}">
              <a16:creationId xmlns:a16="http://schemas.microsoft.com/office/drawing/2014/main" id="{47DDBAF0-37F2-4B36-937E-B79DE9EDE2C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668337</xdr:colOff>
      <xdr:row>9</xdr:row>
      <xdr:rowOff>9525</xdr:rowOff>
    </xdr:from>
    <xdr:to>
      <xdr:col>21</xdr:col>
      <xdr:colOff>304800</xdr:colOff>
      <xdr:row>19</xdr:row>
      <xdr:rowOff>71437</xdr:rowOff>
    </xdr:to>
    <xdr:graphicFrame macro="">
      <xdr:nvGraphicFramePr>
        <xdr:cNvPr id="4" name="Diagramma 3">
          <a:extLst>
            <a:ext uri="{FF2B5EF4-FFF2-40B4-BE49-F238E27FC236}">
              <a16:creationId xmlns:a16="http://schemas.microsoft.com/office/drawing/2014/main" id="{6FA2F6A5-2494-49E5-A6B1-F4CD2631D7D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652462</xdr:colOff>
      <xdr:row>23</xdr:row>
      <xdr:rowOff>33337</xdr:rowOff>
    </xdr:from>
    <xdr:to>
      <xdr:col>20</xdr:col>
      <xdr:colOff>323850</xdr:colOff>
      <xdr:row>33</xdr:row>
      <xdr:rowOff>109537</xdr:rowOff>
    </xdr:to>
    <xdr:graphicFrame macro="">
      <xdr:nvGraphicFramePr>
        <xdr:cNvPr id="7" name="Diagramma 6">
          <a:extLst>
            <a:ext uri="{FF2B5EF4-FFF2-40B4-BE49-F238E27FC236}">
              <a16:creationId xmlns:a16="http://schemas.microsoft.com/office/drawing/2014/main" id="{77785195-193D-418C-8D7A-03C198CDAA0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233361</xdr:colOff>
      <xdr:row>34</xdr:row>
      <xdr:rowOff>157160</xdr:rowOff>
    </xdr:from>
    <xdr:to>
      <xdr:col>26</xdr:col>
      <xdr:colOff>514349</xdr:colOff>
      <xdr:row>61</xdr:row>
      <xdr:rowOff>133349</xdr:rowOff>
    </xdr:to>
    <xdr:graphicFrame macro="">
      <xdr:nvGraphicFramePr>
        <xdr:cNvPr id="8" name="Diagramma 7">
          <a:extLst>
            <a:ext uri="{FF2B5EF4-FFF2-40B4-BE49-F238E27FC236}">
              <a16:creationId xmlns:a16="http://schemas.microsoft.com/office/drawing/2014/main" id="{2D429BAE-E779-4204-B77E-02995E373D9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61</xdr:row>
      <xdr:rowOff>52386</xdr:rowOff>
    </xdr:from>
    <xdr:to>
      <xdr:col>15</xdr:col>
      <xdr:colOff>590549</xdr:colOff>
      <xdr:row>83</xdr:row>
      <xdr:rowOff>57149</xdr:rowOff>
    </xdr:to>
    <xdr:graphicFrame macro="">
      <xdr:nvGraphicFramePr>
        <xdr:cNvPr id="9" name="Diagramma 8">
          <a:extLst>
            <a:ext uri="{FF2B5EF4-FFF2-40B4-BE49-F238E27FC236}">
              <a16:creationId xmlns:a16="http://schemas.microsoft.com/office/drawing/2014/main" id="{55B5E7D8-8641-441B-B545-5C3D508774A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5820</xdr:colOff>
      <xdr:row>15</xdr:row>
      <xdr:rowOff>139170</xdr:rowOff>
    </xdr:from>
    <xdr:to>
      <xdr:col>13</xdr:col>
      <xdr:colOff>83078</xdr:colOff>
      <xdr:row>27</xdr:row>
      <xdr:rowOff>179916</xdr:rowOff>
    </xdr:to>
    <xdr:graphicFrame macro="">
      <xdr:nvGraphicFramePr>
        <xdr:cNvPr id="9" name="Diagramma 8">
          <a:extLst>
            <a:ext uri="{FF2B5EF4-FFF2-40B4-BE49-F238E27FC236}">
              <a16:creationId xmlns:a16="http://schemas.microsoft.com/office/drawing/2014/main" id="{4071EF77-4D70-4BB5-AD32-2E08B5F886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714375</xdr:colOff>
      <xdr:row>28</xdr:row>
      <xdr:rowOff>114300</xdr:rowOff>
    </xdr:from>
    <xdr:to>
      <xdr:col>21</xdr:col>
      <xdr:colOff>59266</xdr:colOff>
      <xdr:row>44</xdr:row>
      <xdr:rowOff>46567</xdr:rowOff>
    </xdr:to>
    <xdr:graphicFrame macro="">
      <xdr:nvGraphicFramePr>
        <xdr:cNvPr id="5" name="Diagramma 4">
          <a:extLst>
            <a:ext uri="{FF2B5EF4-FFF2-40B4-BE49-F238E27FC236}">
              <a16:creationId xmlns:a16="http://schemas.microsoft.com/office/drawing/2014/main" id="{FB6E96D7-48C8-4A24-94F4-6D977156B61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21</xdr:col>
      <xdr:colOff>521758</xdr:colOff>
      <xdr:row>28</xdr:row>
      <xdr:rowOff>160867</xdr:rowOff>
    </xdr:from>
    <xdr:to>
      <xdr:col>29</xdr:col>
      <xdr:colOff>152400</xdr:colOff>
      <xdr:row>44</xdr:row>
      <xdr:rowOff>76200</xdr:rowOff>
    </xdr:to>
    <xdr:graphicFrame macro="">
      <xdr:nvGraphicFramePr>
        <xdr:cNvPr id="7" name="Diagramma 6">
          <a:extLst>
            <a:ext uri="{FF2B5EF4-FFF2-40B4-BE49-F238E27FC236}">
              <a16:creationId xmlns:a16="http://schemas.microsoft.com/office/drawing/2014/main" id="{30D9AD70-0339-4C99-8A83-3D89B8A861B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enate.Kundzina\Documents\2018.gads\P&#257;rskati\SPSIL\SPSIL_kopsavilkums_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SIL_2017_gads"/>
      <sheetName val="Satura_rādītājs_metodoloģija"/>
      <sheetName val="I_Kopā_2017"/>
      <sheetName val="II_Dinamika_sps_skaits_kopā_sum"/>
      <sheetName val="II_Kopējā_dinamika"/>
      <sheetName val="III_Virs_ES_Tab_2012_2017"/>
      <sheetName val="III_Virs_ES_iep_veidi_Tab_Din"/>
      <sheetName val="III_Virs_ES_procedūras_Tab"/>
      <sheetName val="III_Virs_ES_līgumu_vis.vien_Din"/>
      <sheetName val="III_Virs_ES_CPV_kodu_sadalījums"/>
      <sheetName val="III_Virs_ES_ārvalstnieki_Tab"/>
      <sheetName val="III_Virs_ES_ārvalstnieki_Din"/>
      <sheetName val="IV_Zem_Tab"/>
      <sheetName val="IV_Zem_Din"/>
      <sheetName val="V_Izņēmumi_Tab"/>
      <sheetName val="V_Izņēmumi_Din"/>
      <sheetName val="Duālo_pasūtītāju_saraksts"/>
      <sheetName val="Virs_ES_saraksts"/>
      <sheetName val="Secinājumi"/>
    </sheetNames>
    <sheetDataSet>
      <sheetData sheetId="0"/>
      <sheetData sheetId="1"/>
      <sheetData sheetId="2"/>
      <sheetData sheetId="3">
        <row r="17">
          <cell r="G17">
            <v>235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6:I47"/>
  <sheetViews>
    <sheetView tabSelected="1" workbookViewId="0">
      <selection activeCell="K32" sqref="K32"/>
    </sheetView>
  </sheetViews>
  <sheetFormatPr defaultRowHeight="15" x14ac:dyDescent="0.25"/>
  <sheetData>
    <row r="16" spans="1:9" ht="34.5" customHeight="1" x14ac:dyDescent="0.25">
      <c r="A16" s="152" t="s">
        <v>223</v>
      </c>
      <c r="B16" s="152"/>
      <c r="C16" s="152"/>
      <c r="D16" s="152"/>
      <c r="E16" s="152"/>
      <c r="F16" s="152"/>
      <c r="G16" s="152"/>
      <c r="H16" s="152"/>
      <c r="I16" s="152"/>
    </row>
    <row r="47" spans="5:5" x14ac:dyDescent="0.25">
      <c r="E47" s="33" t="s">
        <v>238</v>
      </c>
    </row>
  </sheetData>
  <customSheetViews>
    <customSheetView guid="{C520D7F7-BD71-4ED9-BD7D-7AD450B86C47}">
      <selection activeCell="G18" sqref="G18"/>
      <pageMargins left="0.7" right="0.7" top="0.75" bottom="0.75" header="0.3" footer="0.3"/>
    </customSheetView>
  </customSheetViews>
  <mergeCells count="1">
    <mergeCell ref="A16:I1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0"/>
  <sheetViews>
    <sheetView workbookViewId="0">
      <selection activeCell="M14" sqref="M14"/>
    </sheetView>
  </sheetViews>
  <sheetFormatPr defaultRowHeight="15" x14ac:dyDescent="0.25"/>
  <cols>
    <col min="1" max="1" width="4.140625" customWidth="1"/>
  </cols>
  <sheetData>
    <row r="1" spans="1:10" ht="32.25" customHeight="1" x14ac:dyDescent="0.25">
      <c r="A1" s="154" t="s">
        <v>224</v>
      </c>
      <c r="B1" s="154"/>
      <c r="C1" s="154"/>
      <c r="D1" s="154"/>
      <c r="E1" s="154"/>
      <c r="F1" s="154"/>
      <c r="G1" s="154"/>
      <c r="H1" s="154"/>
      <c r="I1" s="154"/>
      <c r="J1" s="154"/>
    </row>
    <row r="3" spans="1:10" x14ac:dyDescent="0.25">
      <c r="A3" s="33" t="s">
        <v>63</v>
      </c>
    </row>
    <row r="4" spans="1:10" ht="17.25" customHeight="1" x14ac:dyDescent="0.25"/>
    <row r="5" spans="1:10" x14ac:dyDescent="0.25">
      <c r="A5" s="86" t="s">
        <v>64</v>
      </c>
      <c r="B5" s="86" t="s">
        <v>68</v>
      </c>
      <c r="C5" s="86"/>
      <c r="D5" s="86"/>
      <c r="E5" s="86"/>
      <c r="F5" s="86"/>
      <c r="G5" s="86"/>
      <c r="H5" s="86"/>
    </row>
    <row r="6" spans="1:10" x14ac:dyDescent="0.25">
      <c r="A6" s="86" t="s">
        <v>65</v>
      </c>
      <c r="B6" s="86" t="s">
        <v>29</v>
      </c>
      <c r="C6" s="86"/>
      <c r="D6" s="86"/>
      <c r="E6" s="86"/>
      <c r="F6" s="86"/>
      <c r="G6" s="86"/>
      <c r="H6" s="86"/>
    </row>
    <row r="7" spans="1:10" x14ac:dyDescent="0.25">
      <c r="A7" t="s">
        <v>66</v>
      </c>
      <c r="B7" t="s">
        <v>204</v>
      </c>
    </row>
    <row r="8" spans="1:10" x14ac:dyDescent="0.25">
      <c r="A8" t="s">
        <v>67</v>
      </c>
      <c r="B8" t="s">
        <v>69</v>
      </c>
    </row>
    <row r="10" spans="1:10" x14ac:dyDescent="0.25">
      <c r="A10" s="33" t="s">
        <v>70</v>
      </c>
    </row>
    <row r="12" spans="1:10" ht="169.5" customHeight="1" x14ac:dyDescent="0.25">
      <c r="A12" s="153" t="s">
        <v>71</v>
      </c>
      <c r="B12" s="153"/>
      <c r="C12" s="153" t="s">
        <v>225</v>
      </c>
      <c r="D12" s="153"/>
      <c r="E12" s="153"/>
      <c r="F12" s="153"/>
      <c r="G12" s="153"/>
      <c r="H12" s="153"/>
      <c r="I12" s="153"/>
      <c r="J12" s="153"/>
    </row>
    <row r="13" spans="1:10" ht="112.5" customHeight="1" x14ac:dyDescent="0.25">
      <c r="A13" s="153" t="s">
        <v>72</v>
      </c>
      <c r="B13" s="153"/>
      <c r="C13" s="153" t="s">
        <v>226</v>
      </c>
      <c r="D13" s="153"/>
      <c r="E13" s="153"/>
      <c r="F13" s="153"/>
      <c r="G13" s="153"/>
      <c r="H13" s="153"/>
      <c r="I13" s="153"/>
      <c r="J13" s="153"/>
    </row>
    <row r="14" spans="1:10" ht="62.25" customHeight="1" x14ac:dyDescent="0.25">
      <c r="A14" s="153" t="s">
        <v>73</v>
      </c>
      <c r="B14" s="153"/>
      <c r="C14" s="153" t="s">
        <v>252</v>
      </c>
      <c r="D14" s="153"/>
      <c r="E14" s="153"/>
      <c r="F14" s="153"/>
      <c r="G14" s="153"/>
      <c r="H14" s="153"/>
      <c r="I14" s="153"/>
      <c r="J14" s="153"/>
    </row>
    <row r="15" spans="1:10" ht="33.75" customHeight="1" x14ac:dyDescent="0.25">
      <c r="A15" s="156" t="s">
        <v>74</v>
      </c>
      <c r="B15" s="156"/>
      <c r="C15" s="153" t="s">
        <v>75</v>
      </c>
      <c r="D15" s="153"/>
      <c r="E15" s="153"/>
      <c r="F15" s="153"/>
      <c r="G15" s="153"/>
      <c r="H15" s="153"/>
      <c r="I15" s="153"/>
      <c r="J15" s="153"/>
    </row>
    <row r="16" spans="1:10" ht="136.5" customHeight="1" x14ac:dyDescent="0.25">
      <c r="A16" s="153" t="s">
        <v>76</v>
      </c>
      <c r="B16" s="153"/>
      <c r="C16" s="153" t="s">
        <v>227</v>
      </c>
      <c r="D16" s="153"/>
      <c r="E16" s="153"/>
      <c r="F16" s="153"/>
      <c r="G16" s="153"/>
      <c r="H16" s="153"/>
      <c r="I16" s="153"/>
      <c r="J16" s="153"/>
    </row>
    <row r="18" spans="1:10" x14ac:dyDescent="0.25">
      <c r="A18" s="33" t="s">
        <v>77</v>
      </c>
    </row>
    <row r="19" spans="1:10" x14ac:dyDescent="0.25">
      <c r="A19" t="s">
        <v>78</v>
      </c>
    </row>
    <row r="20" spans="1:10" x14ac:dyDescent="0.25">
      <c r="A20" t="s">
        <v>79</v>
      </c>
    </row>
    <row r="21" spans="1:10" x14ac:dyDescent="0.25">
      <c r="A21" t="s">
        <v>80</v>
      </c>
    </row>
    <row r="22" spans="1:10" x14ac:dyDescent="0.25">
      <c r="A22" t="s">
        <v>81</v>
      </c>
    </row>
    <row r="23" spans="1:10" x14ac:dyDescent="0.25">
      <c r="A23" t="s">
        <v>82</v>
      </c>
    </row>
    <row r="24" spans="1:10" s="91" customFormat="1" x14ac:dyDescent="0.25">
      <c r="A24" s="91" t="s">
        <v>207</v>
      </c>
    </row>
    <row r="25" spans="1:10" s="91" customFormat="1" x14ac:dyDescent="0.25">
      <c r="A25" s="91" t="s">
        <v>208</v>
      </c>
    </row>
    <row r="26" spans="1:10" s="91" customFormat="1" x14ac:dyDescent="0.25">
      <c r="A26" s="91" t="s">
        <v>206</v>
      </c>
    </row>
    <row r="27" spans="1:10" s="91" customFormat="1" x14ac:dyDescent="0.25">
      <c r="A27" s="91" t="s">
        <v>209</v>
      </c>
    </row>
    <row r="28" spans="1:10" s="91" customFormat="1" x14ac:dyDescent="0.25">
      <c r="A28" s="91" t="s">
        <v>210</v>
      </c>
    </row>
    <row r="29" spans="1:10" ht="45.75" customHeight="1" x14ac:dyDescent="0.25">
      <c r="A29" s="155" t="s">
        <v>239</v>
      </c>
      <c r="B29" s="155"/>
      <c r="C29" s="155"/>
      <c r="D29" s="155"/>
      <c r="E29" s="155"/>
      <c r="F29" s="155"/>
      <c r="G29" s="155"/>
      <c r="H29" s="155"/>
      <c r="I29" s="155"/>
      <c r="J29" s="155"/>
    </row>
    <row r="30" spans="1:10" ht="30.75" customHeight="1" x14ac:dyDescent="0.25">
      <c r="A30" s="155" t="s">
        <v>83</v>
      </c>
      <c r="B30" s="155"/>
      <c r="C30" s="155"/>
      <c r="D30" s="155"/>
      <c r="E30" s="155"/>
      <c r="F30" s="155"/>
      <c r="G30" s="155"/>
      <c r="H30" s="155"/>
      <c r="I30" s="155"/>
      <c r="J30" s="155"/>
    </row>
  </sheetData>
  <customSheetViews>
    <customSheetView guid="{C520D7F7-BD71-4ED9-BD7D-7AD450B86C47}" topLeftCell="A6">
      <selection activeCell="C12" sqref="C12:J12"/>
      <pageMargins left="0.7" right="0.7" top="0.75" bottom="0.75" header="0.3" footer="0.3"/>
    </customSheetView>
  </customSheetViews>
  <mergeCells count="13">
    <mergeCell ref="A30:J30"/>
    <mergeCell ref="A15:B15"/>
    <mergeCell ref="C15:J15"/>
    <mergeCell ref="A16:B16"/>
    <mergeCell ref="C16:J16"/>
    <mergeCell ref="A29:J29"/>
    <mergeCell ref="A14:B14"/>
    <mergeCell ref="C14:J14"/>
    <mergeCell ref="A1:J1"/>
    <mergeCell ref="A12:B12"/>
    <mergeCell ref="C12:J12"/>
    <mergeCell ref="A13:B13"/>
    <mergeCell ref="C13:J13"/>
  </mergeCells>
  <pageMargins left="0.7" right="0.7" top="0.75" bottom="0.75" header="0.3" footer="0.3"/>
  <pageSetup scale="7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Y63"/>
  <sheetViews>
    <sheetView zoomScaleNormal="100" workbookViewId="0">
      <selection activeCell="O49" sqref="O49"/>
    </sheetView>
  </sheetViews>
  <sheetFormatPr defaultRowHeight="15" x14ac:dyDescent="0.25"/>
  <cols>
    <col min="1" max="1" width="16.42578125" customWidth="1"/>
    <col min="2" max="2" width="12.140625" bestFit="1" customWidth="1"/>
    <col min="3" max="4" width="10.85546875" bestFit="1" customWidth="1"/>
    <col min="5" max="5" width="9.85546875" customWidth="1"/>
    <col min="6" max="6" width="11.7109375" customWidth="1"/>
    <col min="7" max="7" width="10.140625" customWidth="1"/>
    <col min="8" max="8" width="10.85546875" bestFit="1" customWidth="1"/>
    <col min="9" max="9" width="9.85546875" customWidth="1"/>
    <col min="10" max="10" width="9.7109375" customWidth="1"/>
    <col min="11" max="11" width="10.85546875" bestFit="1" customWidth="1"/>
    <col min="12" max="12" width="8.42578125" bestFit="1" customWidth="1"/>
    <col min="13" max="13" width="9.5703125" customWidth="1"/>
    <col min="14" max="14" width="10.140625" customWidth="1"/>
    <col min="15" max="15" width="9.42578125" customWidth="1"/>
    <col min="16" max="16" width="9.85546875" customWidth="1"/>
    <col min="17" max="17" width="10" customWidth="1"/>
    <col min="18" max="18" width="9.5703125" customWidth="1"/>
    <col min="20" max="20" width="9.140625" style="91"/>
    <col min="22" max="22" width="10.85546875" bestFit="1" customWidth="1"/>
    <col min="25" max="25" width="10.85546875" bestFit="1" customWidth="1"/>
  </cols>
  <sheetData>
    <row r="1" spans="1:20" ht="45" customHeight="1" x14ac:dyDescent="0.25">
      <c r="A1" s="158" t="s">
        <v>228</v>
      </c>
      <c r="B1" s="159"/>
      <c r="C1" s="159"/>
      <c r="D1" s="159"/>
      <c r="E1" s="159"/>
      <c r="H1" s="160" t="s">
        <v>229</v>
      </c>
      <c r="I1" s="160"/>
      <c r="J1" s="160"/>
      <c r="K1" s="160"/>
      <c r="L1" s="160"/>
      <c r="M1" s="160"/>
      <c r="N1" s="160"/>
      <c r="O1" s="160"/>
      <c r="P1" s="160"/>
    </row>
    <row r="2" spans="1:20" ht="15" customHeight="1" x14ac:dyDescent="0.25"/>
    <row r="3" spans="1:20" ht="75" x14ac:dyDescent="0.25">
      <c r="A3" s="1" t="s">
        <v>0</v>
      </c>
      <c r="B3" s="1" t="s">
        <v>1</v>
      </c>
      <c r="C3" s="1" t="s">
        <v>2</v>
      </c>
      <c r="D3" s="1" t="s">
        <v>3</v>
      </c>
      <c r="E3" s="1" t="s">
        <v>205</v>
      </c>
      <c r="H3" s="10"/>
      <c r="I3" s="1">
        <v>2010</v>
      </c>
      <c r="J3" s="1">
        <v>2011</v>
      </c>
      <c r="K3" s="1">
        <v>2012</v>
      </c>
      <c r="L3" s="1">
        <v>2013</v>
      </c>
      <c r="M3" s="1">
        <v>2014</v>
      </c>
      <c r="N3" s="1">
        <v>2015</v>
      </c>
      <c r="O3" s="1">
        <v>2016</v>
      </c>
      <c r="P3" s="1">
        <v>2017</v>
      </c>
      <c r="Q3" s="1">
        <v>2018</v>
      </c>
      <c r="R3" s="1">
        <v>2019</v>
      </c>
      <c r="S3" s="1">
        <v>2020</v>
      </c>
      <c r="T3" s="1">
        <v>2021</v>
      </c>
    </row>
    <row r="4" spans="1:20" x14ac:dyDescent="0.25">
      <c r="A4" s="2" t="s">
        <v>4</v>
      </c>
      <c r="B4" s="8">
        <v>6794</v>
      </c>
      <c r="C4" s="8">
        <v>162428952</v>
      </c>
      <c r="D4" s="9">
        <f>C4/C7</f>
        <v>0.35478250480978246</v>
      </c>
      <c r="E4" s="8">
        <f>C4/B4</f>
        <v>23907.705622608184</v>
      </c>
      <c r="H4" s="2" t="s">
        <v>4</v>
      </c>
      <c r="I4" s="11">
        <v>0.39</v>
      </c>
      <c r="J4" s="11">
        <v>0.45900000000000002</v>
      </c>
      <c r="K4" s="11">
        <v>0.45400000000000001</v>
      </c>
      <c r="L4" s="11">
        <v>0.46700000000000003</v>
      </c>
      <c r="M4" s="11">
        <v>0.34599999999999997</v>
      </c>
      <c r="N4" s="11">
        <v>0.29399999999999998</v>
      </c>
      <c r="O4" s="11">
        <v>0.20599999999999999</v>
      </c>
      <c r="P4" s="11">
        <v>0.31900000000000001</v>
      </c>
      <c r="Q4" s="11">
        <v>0.35299999999999998</v>
      </c>
      <c r="R4" s="11">
        <v>0.44800000000000001</v>
      </c>
      <c r="S4" s="11">
        <v>0.42299999999999999</v>
      </c>
      <c r="T4" s="11">
        <f>D4</f>
        <v>0.35478250480978246</v>
      </c>
    </row>
    <row r="5" spans="1:20" x14ac:dyDescent="0.25">
      <c r="A5" s="2" t="s">
        <v>5</v>
      </c>
      <c r="B5" s="8">
        <v>34840</v>
      </c>
      <c r="C5" s="8">
        <v>125794292</v>
      </c>
      <c r="D5" s="9">
        <f>C5/C7</f>
        <v>0.27476391035591474</v>
      </c>
      <c r="E5" s="8">
        <f>C5/B5</f>
        <v>3610.6283582089554</v>
      </c>
      <c r="H5" s="2" t="s">
        <v>5</v>
      </c>
      <c r="I5" s="11">
        <v>0.30199999999999999</v>
      </c>
      <c r="J5" s="11">
        <v>0.25</v>
      </c>
      <c r="K5" s="11">
        <v>0.27200000000000002</v>
      </c>
      <c r="L5" s="11">
        <v>0.29799999999999999</v>
      </c>
      <c r="M5" s="11">
        <v>0.20799999999999999</v>
      </c>
      <c r="N5" s="11">
        <v>0.20799999999999999</v>
      </c>
      <c r="O5" s="11">
        <v>0.23200000000000001</v>
      </c>
      <c r="P5" s="11">
        <v>0.247</v>
      </c>
      <c r="Q5" s="11">
        <v>0.28499999999999998</v>
      </c>
      <c r="R5" s="11">
        <v>0.21299999999999999</v>
      </c>
      <c r="S5" s="11">
        <v>0.27400000000000002</v>
      </c>
      <c r="T5" s="11">
        <f>D5</f>
        <v>0.27476391035591474</v>
      </c>
    </row>
    <row r="6" spans="1:20" x14ac:dyDescent="0.25">
      <c r="A6" s="2" t="s">
        <v>6</v>
      </c>
      <c r="B6" s="8">
        <v>35371</v>
      </c>
      <c r="C6" s="8">
        <v>169603593</v>
      </c>
      <c r="D6" s="9">
        <f>C6/C7</f>
        <v>0.37045358483430274</v>
      </c>
      <c r="E6" s="8">
        <f>C6/B6</f>
        <v>4794.9900483446891</v>
      </c>
      <c r="H6" s="2" t="s">
        <v>6</v>
      </c>
      <c r="I6" s="11">
        <v>0.308</v>
      </c>
      <c r="J6" s="11">
        <v>0.29099999999999998</v>
      </c>
      <c r="K6" s="11">
        <v>0.27400000000000002</v>
      </c>
      <c r="L6" s="11">
        <v>0.23499999999999999</v>
      </c>
      <c r="M6" s="11">
        <v>0.44700000000000001</v>
      </c>
      <c r="N6" s="11">
        <v>0.498</v>
      </c>
      <c r="O6" s="11">
        <v>0.56100000000000005</v>
      </c>
      <c r="P6" s="11">
        <v>0.434</v>
      </c>
      <c r="Q6" s="11">
        <v>0.36199999999999999</v>
      </c>
      <c r="R6" s="11">
        <v>0.34</v>
      </c>
      <c r="S6" s="11">
        <v>0.30299999999999999</v>
      </c>
      <c r="T6" s="11">
        <f>D6</f>
        <v>0.37045358483430274</v>
      </c>
    </row>
    <row r="7" spans="1:20" ht="165" x14ac:dyDescent="0.25">
      <c r="A7" s="3" t="s">
        <v>7</v>
      </c>
      <c r="B7" s="4">
        <f>SUM(B4:B6)</f>
        <v>77005</v>
      </c>
      <c r="C7" s="4">
        <f>SUM(C4:C6)</f>
        <v>457826837</v>
      </c>
      <c r="D7" s="5">
        <f>SUM(D4:D6)</f>
        <v>1</v>
      </c>
      <c r="E7" s="4">
        <f>C7/B7</f>
        <v>5945.4170118823449</v>
      </c>
      <c r="H7" s="12" t="s">
        <v>21</v>
      </c>
      <c r="I7" s="13">
        <v>424.7</v>
      </c>
      <c r="J7" s="13">
        <v>464.7</v>
      </c>
      <c r="K7" s="13">
        <v>505.4</v>
      </c>
      <c r="L7" s="13">
        <v>517.70000000000005</v>
      </c>
      <c r="M7" s="13">
        <v>680.3</v>
      </c>
      <c r="N7" s="13">
        <v>802.7</v>
      </c>
      <c r="O7" s="14">
        <v>759.6</v>
      </c>
      <c r="P7" s="15">
        <v>646.4</v>
      </c>
      <c r="Q7" s="15">
        <v>640.5</v>
      </c>
      <c r="R7" s="15">
        <v>588.4</v>
      </c>
      <c r="S7" s="128">
        <v>419.1</v>
      </c>
      <c r="T7" s="128">
        <v>457.8</v>
      </c>
    </row>
    <row r="8" spans="1:20" ht="15" customHeight="1" x14ac:dyDescent="0.25"/>
    <row r="9" spans="1:20" ht="30.75" customHeight="1" x14ac:dyDescent="0.25">
      <c r="A9" s="160" t="s">
        <v>230</v>
      </c>
      <c r="B9" s="160"/>
      <c r="C9" s="160"/>
      <c r="D9" s="160"/>
      <c r="E9" s="160"/>
      <c r="F9" s="160"/>
      <c r="G9" s="160"/>
      <c r="H9" s="160"/>
      <c r="I9" s="160"/>
    </row>
    <row r="10" spans="1:20" ht="15" customHeight="1" x14ac:dyDescent="0.25"/>
    <row r="11" spans="1:20" ht="45" x14ac:dyDescent="0.25">
      <c r="A11" s="6" t="s">
        <v>8</v>
      </c>
      <c r="B11" s="1" t="s">
        <v>9</v>
      </c>
      <c r="C11" s="1" t="s">
        <v>3</v>
      </c>
      <c r="D11" s="1" t="s">
        <v>10</v>
      </c>
      <c r="E11" s="1" t="s">
        <v>3</v>
      </c>
      <c r="F11" s="1" t="s">
        <v>255</v>
      </c>
      <c r="G11" s="17" t="s">
        <v>3</v>
      </c>
      <c r="H11" s="20" t="s">
        <v>7</v>
      </c>
      <c r="I11" s="1" t="s">
        <v>3</v>
      </c>
    </row>
    <row r="12" spans="1:20" x14ac:dyDescent="0.25">
      <c r="A12" s="2" t="s">
        <v>11</v>
      </c>
      <c r="B12" s="8">
        <v>32749491</v>
      </c>
      <c r="C12" s="9">
        <f>B12/B20</f>
        <v>0.20162348273970271</v>
      </c>
      <c r="D12" s="8">
        <v>40352741</v>
      </c>
      <c r="E12" s="9">
        <f>D12/D20</f>
        <v>0.32078356146716103</v>
      </c>
      <c r="F12" s="8">
        <v>52490169</v>
      </c>
      <c r="G12" s="18">
        <f>F12/F20</f>
        <v>0.30948736445695463</v>
      </c>
      <c r="H12" s="21">
        <f t="shared" ref="H12:H19" si="0">B12+D12+F12</f>
        <v>125592401</v>
      </c>
      <c r="I12" s="9">
        <f>H12/H20</f>
        <v>0.27432293358547699</v>
      </c>
      <c r="J12" s="40"/>
      <c r="K12" s="40"/>
      <c r="L12" s="148"/>
    </row>
    <row r="13" spans="1:20" x14ac:dyDescent="0.25">
      <c r="A13" s="2" t="s">
        <v>12</v>
      </c>
      <c r="B13" s="8">
        <v>67346296</v>
      </c>
      <c r="C13" s="9">
        <f>B13/B20</f>
        <v>0.41462002414446408</v>
      </c>
      <c r="D13" s="8">
        <v>12949451</v>
      </c>
      <c r="E13" s="9">
        <f>D13/D20</f>
        <v>0.10294148322723579</v>
      </c>
      <c r="F13" s="8">
        <v>26528575</v>
      </c>
      <c r="G13" s="18">
        <f>F13/F20</f>
        <v>0.15641517099227964</v>
      </c>
      <c r="H13" s="21">
        <f t="shared" si="0"/>
        <v>106824322</v>
      </c>
      <c r="I13" s="9">
        <f>H13/H20</f>
        <v>0.23332909599617901</v>
      </c>
      <c r="J13" s="40"/>
      <c r="K13" s="40"/>
      <c r="L13" s="148"/>
    </row>
    <row r="14" spans="1:20" x14ac:dyDescent="0.25">
      <c r="A14" s="2" t="s">
        <v>13</v>
      </c>
      <c r="B14" s="8">
        <v>36856730</v>
      </c>
      <c r="C14" s="9">
        <f>B14/B20</f>
        <v>0.22690985533170219</v>
      </c>
      <c r="D14" s="8">
        <v>22278465</v>
      </c>
      <c r="E14" s="9">
        <f>D14/D20</f>
        <v>0.17710235214806089</v>
      </c>
      <c r="F14" s="8">
        <v>40956065</v>
      </c>
      <c r="G14" s="18">
        <f>F14/F20</f>
        <v>0.24148111649969586</v>
      </c>
      <c r="H14" s="21">
        <f t="shared" si="0"/>
        <v>100091260</v>
      </c>
      <c r="I14" s="9">
        <f>H14/H20</f>
        <v>0.21862252692714035</v>
      </c>
      <c r="J14" s="40"/>
      <c r="K14" s="40"/>
      <c r="L14" s="148"/>
    </row>
    <row r="15" spans="1:20" ht="30" x14ac:dyDescent="0.25">
      <c r="A15" s="7" t="s">
        <v>14</v>
      </c>
      <c r="B15" s="8">
        <v>811923</v>
      </c>
      <c r="C15" s="9">
        <f>B15/B20</f>
        <v>4.9986347261539929E-3</v>
      </c>
      <c r="D15" s="8">
        <v>9385942</v>
      </c>
      <c r="E15" s="9">
        <f>D15/D20</f>
        <v>7.4613417276516811E-2</v>
      </c>
      <c r="F15" s="8">
        <v>15294672</v>
      </c>
      <c r="G15" s="18">
        <f>F15/F20</f>
        <v>9.0178938603028294E-2</v>
      </c>
      <c r="H15" s="21">
        <f t="shared" si="0"/>
        <v>25492537</v>
      </c>
      <c r="I15" s="9">
        <f>H15/H20</f>
        <v>5.5681613526731726E-2</v>
      </c>
      <c r="J15" s="40"/>
      <c r="K15" s="40"/>
      <c r="L15" s="148"/>
    </row>
    <row r="16" spans="1:20" ht="30" x14ac:dyDescent="0.25">
      <c r="A16" s="7" t="s">
        <v>15</v>
      </c>
      <c r="B16" s="8">
        <v>1809191</v>
      </c>
      <c r="C16" s="9">
        <f>B16/B20</f>
        <v>1.1138352970472899E-2</v>
      </c>
      <c r="D16" s="8">
        <v>25323602</v>
      </c>
      <c r="E16" s="9">
        <f>D16/D20</f>
        <v>0.20130962699007043</v>
      </c>
      <c r="F16" s="8">
        <v>12481621</v>
      </c>
      <c r="G16" s="18">
        <f>F16/F20</f>
        <v>7.3592904367303119E-2</v>
      </c>
      <c r="H16" s="21">
        <f t="shared" si="0"/>
        <v>39614414</v>
      </c>
      <c r="I16" s="9">
        <f>H16/H20</f>
        <v>8.6527068311637659E-2</v>
      </c>
      <c r="J16" s="40"/>
      <c r="K16" s="40"/>
      <c r="L16" s="148"/>
    </row>
    <row r="17" spans="1:12" x14ac:dyDescent="0.25">
      <c r="A17" s="2" t="s">
        <v>16</v>
      </c>
      <c r="B17" s="8">
        <v>154278</v>
      </c>
      <c r="C17" s="9">
        <f>B17/B20</f>
        <v>9.4981835504300981E-4</v>
      </c>
      <c r="D17" s="8">
        <v>4659322</v>
      </c>
      <c r="E17" s="9">
        <f>D17/D20</f>
        <v>3.7039216373983011E-2</v>
      </c>
      <c r="F17" s="8">
        <v>6745078</v>
      </c>
      <c r="G17" s="18">
        <f>F17/F20</f>
        <v>3.9769664549500434E-2</v>
      </c>
      <c r="H17" s="21">
        <f t="shared" si="0"/>
        <v>11558678</v>
      </c>
      <c r="I17" s="9">
        <f>H17/H20</f>
        <v>2.5246833662570987E-2</v>
      </c>
      <c r="J17" s="34"/>
      <c r="K17" s="40"/>
      <c r="L17" s="148"/>
    </row>
    <row r="18" spans="1:12" x14ac:dyDescent="0.25">
      <c r="A18" s="2" t="s">
        <v>17</v>
      </c>
      <c r="B18" s="8">
        <v>16228678</v>
      </c>
      <c r="C18" s="9">
        <f>B18/B20</f>
        <v>9.9912471269284556E-2</v>
      </c>
      <c r="D18" s="8">
        <v>6784400</v>
      </c>
      <c r="E18" s="9">
        <f>D18/D20</f>
        <v>5.3932494806680102E-2</v>
      </c>
      <c r="F18" s="8">
        <v>12467062</v>
      </c>
      <c r="G18" s="18">
        <f>F18/F20</f>
        <v>7.3507063025486735E-2</v>
      </c>
      <c r="H18" s="21">
        <f t="shared" si="0"/>
        <v>35480140</v>
      </c>
      <c r="I18" s="9">
        <f>H18/H20</f>
        <v>7.7496854995418279E-2</v>
      </c>
      <c r="J18" s="40"/>
      <c r="K18" s="40"/>
      <c r="L18" s="148"/>
    </row>
    <row r="19" spans="1:12" x14ac:dyDescent="0.25">
      <c r="A19" s="2" t="s">
        <v>18</v>
      </c>
      <c r="B19" s="8">
        <v>6472365</v>
      </c>
      <c r="C19" s="9">
        <f>B19/B20</f>
        <v>3.9847360463176537E-2</v>
      </c>
      <c r="D19" s="8">
        <v>4060369</v>
      </c>
      <c r="E19" s="9">
        <f>D19/D20</f>
        <v>3.2277847710291976E-2</v>
      </c>
      <c r="F19" s="8">
        <v>2640351</v>
      </c>
      <c r="G19" s="18">
        <f>F19/F20</f>
        <v>1.5567777505751309E-2</v>
      </c>
      <c r="H19" s="21">
        <f t="shared" si="0"/>
        <v>13173085</v>
      </c>
      <c r="I19" s="9">
        <f>H19/H20</f>
        <v>2.8773072994844991E-2</v>
      </c>
      <c r="J19" s="34"/>
      <c r="K19" s="40"/>
      <c r="L19" s="148"/>
    </row>
    <row r="20" spans="1:12" x14ac:dyDescent="0.25">
      <c r="A20" s="3" t="s">
        <v>19</v>
      </c>
      <c r="B20" s="4">
        <f t="shared" ref="B20:G20" si="1">SUM(B12:B19)</f>
        <v>162428952</v>
      </c>
      <c r="C20" s="5">
        <f t="shared" si="1"/>
        <v>1</v>
      </c>
      <c r="D20" s="4">
        <f t="shared" si="1"/>
        <v>125794292</v>
      </c>
      <c r="E20" s="5">
        <f t="shared" si="1"/>
        <v>1</v>
      </c>
      <c r="F20" s="4">
        <f t="shared" si="1"/>
        <v>169603593</v>
      </c>
      <c r="G20" s="19">
        <f t="shared" si="1"/>
        <v>1</v>
      </c>
      <c r="H20" s="22">
        <f>SUM(H12:H19)</f>
        <v>457826837</v>
      </c>
      <c r="I20" s="16">
        <f>SUM(I12:I19)</f>
        <v>1</v>
      </c>
      <c r="J20" s="34"/>
      <c r="K20" s="40"/>
      <c r="L20" s="148"/>
    </row>
    <row r="22" spans="1:12" ht="30" customHeight="1" x14ac:dyDescent="0.25">
      <c r="A22" s="157" t="s">
        <v>231</v>
      </c>
      <c r="B22" s="157"/>
      <c r="C22" s="157"/>
      <c r="D22" s="157"/>
      <c r="E22" s="157"/>
      <c r="F22" s="157"/>
      <c r="G22" s="157"/>
      <c r="H22" s="157"/>
      <c r="I22" s="157"/>
      <c r="J22" s="157"/>
      <c r="K22" s="157"/>
    </row>
    <row r="23" spans="1:12" ht="15" customHeight="1" x14ac:dyDescent="0.25"/>
    <row r="24" spans="1:12" ht="45" x14ac:dyDescent="0.25">
      <c r="A24" s="6" t="s">
        <v>8</v>
      </c>
      <c r="B24" s="1" t="s">
        <v>9</v>
      </c>
      <c r="C24" s="1" t="s">
        <v>3</v>
      </c>
      <c r="D24" s="1" t="s">
        <v>10</v>
      </c>
      <c r="E24" s="1" t="s">
        <v>3</v>
      </c>
      <c r="F24" s="1" t="s">
        <v>255</v>
      </c>
      <c r="G24" s="1" t="s">
        <v>3</v>
      </c>
      <c r="H24" s="1" t="s">
        <v>20</v>
      </c>
    </row>
    <row r="25" spans="1:12" x14ac:dyDescent="0.25">
      <c r="A25" s="2" t="s">
        <v>11</v>
      </c>
      <c r="B25" s="8">
        <v>32749491</v>
      </c>
      <c r="C25" s="9">
        <f t="shared" ref="C25:C33" si="2">B25/H25</f>
        <v>0.26076013149872024</v>
      </c>
      <c r="D25" s="8">
        <v>40352741</v>
      </c>
      <c r="E25" s="9">
        <f t="shared" ref="E25:E33" si="3">D25/H25</f>
        <v>0.32129922414653095</v>
      </c>
      <c r="F25" s="8">
        <v>52490169</v>
      </c>
      <c r="G25" s="9">
        <f t="shared" ref="G25:G33" si="4">F25/H25</f>
        <v>0.41794064435474881</v>
      </c>
      <c r="H25" s="8">
        <f t="shared" ref="H25:H33" si="5">B25+D25+F25</f>
        <v>125592401</v>
      </c>
    </row>
    <row r="26" spans="1:12" x14ac:dyDescent="0.25">
      <c r="A26" s="2" t="s">
        <v>12</v>
      </c>
      <c r="B26" s="8">
        <v>67346296</v>
      </c>
      <c r="C26" s="9">
        <f t="shared" si="2"/>
        <v>0.6304397232682647</v>
      </c>
      <c r="D26" s="8">
        <v>12949451</v>
      </c>
      <c r="E26" s="9">
        <f t="shared" si="3"/>
        <v>0.12122193483240642</v>
      </c>
      <c r="F26" s="8">
        <v>26528575</v>
      </c>
      <c r="G26" s="9">
        <f t="shared" si="4"/>
        <v>0.24833834189932888</v>
      </c>
      <c r="H26" s="8">
        <f t="shared" si="5"/>
        <v>106824322</v>
      </c>
    </row>
    <row r="27" spans="1:12" x14ac:dyDescent="0.25">
      <c r="A27" s="2" t="s">
        <v>13</v>
      </c>
      <c r="B27" s="8">
        <v>36856730</v>
      </c>
      <c r="C27" s="9">
        <f t="shared" si="2"/>
        <v>0.36823125215927943</v>
      </c>
      <c r="D27" s="8">
        <v>22278465</v>
      </c>
      <c r="E27" s="9">
        <f t="shared" si="3"/>
        <v>0.22258152210292886</v>
      </c>
      <c r="F27" s="8">
        <v>40956065</v>
      </c>
      <c r="G27" s="9">
        <f t="shared" si="4"/>
        <v>0.4091872257377917</v>
      </c>
      <c r="H27" s="8">
        <f t="shared" si="5"/>
        <v>100091260</v>
      </c>
    </row>
    <row r="28" spans="1:12" ht="30" x14ac:dyDescent="0.25">
      <c r="A28" s="7" t="s">
        <v>14</v>
      </c>
      <c r="B28" s="8">
        <v>811923</v>
      </c>
      <c r="C28" s="9">
        <f t="shared" si="2"/>
        <v>3.1849438916181624E-2</v>
      </c>
      <c r="D28" s="8">
        <v>9385942</v>
      </c>
      <c r="E28" s="9">
        <f t="shared" si="3"/>
        <v>0.3681839120209966</v>
      </c>
      <c r="F28" s="8">
        <v>15294672</v>
      </c>
      <c r="G28" s="9">
        <f t="shared" si="4"/>
        <v>0.59996664906282182</v>
      </c>
      <c r="H28" s="8">
        <f t="shared" si="5"/>
        <v>25492537</v>
      </c>
    </row>
    <row r="29" spans="1:12" ht="30" x14ac:dyDescent="0.25">
      <c r="A29" s="7" t="s">
        <v>15</v>
      </c>
      <c r="B29" s="8">
        <v>1809191</v>
      </c>
      <c r="C29" s="9">
        <f t="shared" si="2"/>
        <v>4.5670017988906762E-2</v>
      </c>
      <c r="D29" s="8">
        <v>25323602</v>
      </c>
      <c r="E29" s="9">
        <f t="shared" si="3"/>
        <v>0.63925221763977125</v>
      </c>
      <c r="F29" s="8">
        <v>12481621</v>
      </c>
      <c r="G29" s="9">
        <f t="shared" si="4"/>
        <v>0.31507776437132201</v>
      </c>
      <c r="H29" s="8">
        <f t="shared" si="5"/>
        <v>39614414</v>
      </c>
    </row>
    <row r="30" spans="1:12" x14ac:dyDescent="0.25">
      <c r="A30" s="2" t="s">
        <v>16</v>
      </c>
      <c r="B30" s="8">
        <v>154278</v>
      </c>
      <c r="C30" s="9">
        <f t="shared" si="2"/>
        <v>1.3347374154726E-2</v>
      </c>
      <c r="D30" s="8">
        <v>4659322</v>
      </c>
      <c r="E30" s="9">
        <f t="shared" si="3"/>
        <v>0.40310163497936358</v>
      </c>
      <c r="F30" s="8">
        <v>6745078</v>
      </c>
      <c r="G30" s="9">
        <f t="shared" si="4"/>
        <v>0.58355099086591045</v>
      </c>
      <c r="H30" s="8">
        <f t="shared" si="5"/>
        <v>11558678</v>
      </c>
    </row>
    <row r="31" spans="1:12" x14ac:dyDescent="0.25">
      <c r="A31" s="2" t="s">
        <v>17</v>
      </c>
      <c r="B31" s="8">
        <v>16228678</v>
      </c>
      <c r="C31" s="9">
        <f t="shared" si="2"/>
        <v>0.45740174644181225</v>
      </c>
      <c r="D31" s="8">
        <v>6784400</v>
      </c>
      <c r="E31" s="9">
        <f t="shared" si="3"/>
        <v>0.19121683285353441</v>
      </c>
      <c r="F31" s="8">
        <v>12467062</v>
      </c>
      <c r="G31" s="9">
        <f t="shared" si="4"/>
        <v>0.35138142070465339</v>
      </c>
      <c r="H31" s="8">
        <f t="shared" si="5"/>
        <v>35480140</v>
      </c>
    </row>
    <row r="32" spans="1:12" x14ac:dyDescent="0.25">
      <c r="A32" s="2" t="s">
        <v>18</v>
      </c>
      <c r="B32" s="8">
        <v>6472365</v>
      </c>
      <c r="C32" s="9">
        <f t="shared" si="2"/>
        <v>0.49133251626327468</v>
      </c>
      <c r="D32" s="8">
        <v>4060369</v>
      </c>
      <c r="E32" s="9">
        <f t="shared" si="3"/>
        <v>0.30823220225178838</v>
      </c>
      <c r="F32" s="8">
        <v>2640351</v>
      </c>
      <c r="G32" s="9">
        <f t="shared" si="4"/>
        <v>0.20043528148493689</v>
      </c>
      <c r="H32" s="8">
        <f t="shared" si="5"/>
        <v>13173085</v>
      </c>
    </row>
    <row r="33" spans="1:22" x14ac:dyDescent="0.25">
      <c r="A33" s="3" t="s">
        <v>19</v>
      </c>
      <c r="B33" s="4">
        <f>SUM(B25:B32)</f>
        <v>162428952</v>
      </c>
      <c r="C33" s="5">
        <f t="shared" si="2"/>
        <v>0.35478250480978246</v>
      </c>
      <c r="D33" s="4">
        <f>SUM(D25:D32)</f>
        <v>125794292</v>
      </c>
      <c r="E33" s="5">
        <f t="shared" si="3"/>
        <v>0.27476391035591474</v>
      </c>
      <c r="F33" s="4">
        <f>SUM(F25:F32)</f>
        <v>169603593</v>
      </c>
      <c r="G33" s="5">
        <f t="shared" si="4"/>
        <v>0.37045358483430274</v>
      </c>
      <c r="H33" s="4">
        <f t="shared" si="5"/>
        <v>457826837</v>
      </c>
    </row>
    <row r="35" spans="1:22" x14ac:dyDescent="0.25">
      <c r="A35" s="33" t="s">
        <v>211</v>
      </c>
    </row>
    <row r="37" spans="1:22" x14ac:dyDescent="0.25">
      <c r="A37" s="23"/>
      <c r="B37" s="24"/>
      <c r="C37" s="25"/>
      <c r="D37" s="26">
        <v>2010</v>
      </c>
      <c r="E37" s="1">
        <v>2011</v>
      </c>
      <c r="F37" s="1">
        <v>2012</v>
      </c>
      <c r="G37" s="1">
        <v>2013</v>
      </c>
      <c r="H37" s="1">
        <v>2014</v>
      </c>
      <c r="I37" s="1">
        <v>2015</v>
      </c>
      <c r="J37" s="1">
        <v>2016</v>
      </c>
      <c r="K37" s="1">
        <v>2017</v>
      </c>
      <c r="L37" s="1">
        <v>2018</v>
      </c>
      <c r="M37" s="1">
        <v>2019</v>
      </c>
      <c r="N37" s="1">
        <v>2020</v>
      </c>
      <c r="O37" s="1">
        <v>2021</v>
      </c>
    </row>
    <row r="38" spans="1:22" x14ac:dyDescent="0.25">
      <c r="A38" s="162" t="s">
        <v>212</v>
      </c>
      <c r="B38" s="163"/>
      <c r="C38" s="164"/>
      <c r="D38" s="27">
        <v>165.6</v>
      </c>
      <c r="E38" s="28">
        <v>213.3</v>
      </c>
      <c r="F38" s="28">
        <v>229.7</v>
      </c>
      <c r="G38" s="28">
        <v>241.8</v>
      </c>
      <c r="H38" s="28">
        <v>235.2</v>
      </c>
      <c r="I38" s="28">
        <v>235.9</v>
      </c>
      <c r="J38" s="2">
        <v>156.80000000000001</v>
      </c>
      <c r="K38" s="2">
        <v>206.1</v>
      </c>
      <c r="L38" s="2">
        <v>225.8</v>
      </c>
      <c r="M38" s="92">
        <v>263.3</v>
      </c>
      <c r="N38" s="94">
        <v>177.2</v>
      </c>
      <c r="O38" s="92">
        <v>162.4</v>
      </c>
    </row>
    <row r="39" spans="1:22" x14ac:dyDescent="0.25">
      <c r="A39" s="162" t="s">
        <v>213</v>
      </c>
      <c r="B39" s="163"/>
      <c r="C39" s="164"/>
      <c r="D39" s="27">
        <v>128.30000000000001</v>
      </c>
      <c r="E39" s="28">
        <v>116</v>
      </c>
      <c r="F39" s="28">
        <v>137.4</v>
      </c>
      <c r="G39" s="28">
        <v>154.1</v>
      </c>
      <c r="H39" s="28">
        <v>141.30000000000001</v>
      </c>
      <c r="I39" s="28">
        <v>167.2</v>
      </c>
      <c r="J39" s="2">
        <v>176.2</v>
      </c>
      <c r="K39" s="2">
        <v>159.69999999999999</v>
      </c>
      <c r="L39" s="2">
        <v>182.5</v>
      </c>
      <c r="M39" s="92">
        <v>125.1</v>
      </c>
      <c r="N39" s="41">
        <v>115</v>
      </c>
      <c r="O39" s="92">
        <v>125.8</v>
      </c>
      <c r="V39" s="34"/>
    </row>
    <row r="40" spans="1:22" x14ac:dyDescent="0.25">
      <c r="A40" s="162" t="s">
        <v>214</v>
      </c>
      <c r="B40" s="163"/>
      <c r="C40" s="164"/>
      <c r="D40" s="28">
        <v>130.80000000000001</v>
      </c>
      <c r="E40" s="28">
        <v>135.4</v>
      </c>
      <c r="F40" s="28">
        <v>138.30000000000001</v>
      </c>
      <c r="G40" s="28">
        <v>121.8</v>
      </c>
      <c r="H40" s="28">
        <v>303.8</v>
      </c>
      <c r="I40" s="28">
        <v>399.5</v>
      </c>
      <c r="J40" s="2">
        <v>426.5</v>
      </c>
      <c r="K40" s="2">
        <v>280.60000000000002</v>
      </c>
      <c r="L40" s="2">
        <v>232.1</v>
      </c>
      <c r="M40" s="92">
        <v>199.8</v>
      </c>
      <c r="N40" s="94">
        <v>126.9</v>
      </c>
      <c r="O40" s="92">
        <v>169.6</v>
      </c>
      <c r="V40" s="35"/>
    </row>
    <row r="41" spans="1:22" x14ac:dyDescent="0.25">
      <c r="V41" s="35"/>
    </row>
    <row r="42" spans="1:22" s="91" customFormat="1" x14ac:dyDescent="0.25">
      <c r="A42" s="33" t="s">
        <v>25</v>
      </c>
      <c r="V42" s="35"/>
    </row>
    <row r="43" spans="1:22" s="91" customFormat="1" x14ac:dyDescent="0.25">
      <c r="N43" s="144"/>
      <c r="O43" s="144"/>
      <c r="V43" s="35"/>
    </row>
    <row r="44" spans="1:22" x14ac:dyDescent="0.25">
      <c r="A44" s="31"/>
      <c r="B44" s="32"/>
      <c r="C44" s="26">
        <v>2011</v>
      </c>
      <c r="D44" s="1">
        <v>2012</v>
      </c>
      <c r="E44" s="1">
        <v>2013</v>
      </c>
      <c r="F44" s="1">
        <v>2014</v>
      </c>
      <c r="G44" s="17">
        <v>2015</v>
      </c>
      <c r="H44" s="1">
        <v>2016</v>
      </c>
      <c r="I44" s="1">
        <v>2017</v>
      </c>
      <c r="J44" s="1">
        <v>2018</v>
      </c>
      <c r="K44" s="1">
        <v>2019</v>
      </c>
      <c r="L44" s="1">
        <v>2020</v>
      </c>
      <c r="M44" s="1">
        <v>2021</v>
      </c>
      <c r="N44" s="145"/>
      <c r="O44" s="145"/>
      <c r="V44" s="35"/>
    </row>
    <row r="45" spans="1:22" x14ac:dyDescent="0.25">
      <c r="A45" s="161" t="s">
        <v>4</v>
      </c>
      <c r="B45" s="161"/>
      <c r="C45" s="11">
        <v>0.28799999999999998</v>
      </c>
      <c r="D45" s="11">
        <v>7.6999999999999999E-2</v>
      </c>
      <c r="E45" s="11">
        <v>5.2999999999999999E-2</v>
      </c>
      <c r="F45" s="11">
        <v>-2.7E-2</v>
      </c>
      <c r="G45" s="11">
        <v>2.8999999999999998E-3</v>
      </c>
      <c r="H45" s="11">
        <v>-0.33500000000000002</v>
      </c>
      <c r="I45" s="11">
        <v>0.314</v>
      </c>
      <c r="J45" s="11">
        <v>9.5000000000000001E-2</v>
      </c>
      <c r="K45" s="11">
        <v>0.16600000000000001</v>
      </c>
      <c r="L45" s="11">
        <v>-0.32700000000000001</v>
      </c>
      <c r="M45" s="11">
        <v>-8.3000000000000004E-2</v>
      </c>
      <c r="V45" s="34"/>
    </row>
    <row r="46" spans="1:22" x14ac:dyDescent="0.25">
      <c r="A46" s="165" t="s">
        <v>5</v>
      </c>
      <c r="B46" s="165"/>
      <c r="C46" s="11">
        <v>-9.7000000000000003E-2</v>
      </c>
      <c r="D46" s="11">
        <v>0.185</v>
      </c>
      <c r="E46" s="11">
        <v>0.121</v>
      </c>
      <c r="F46" s="11">
        <v>-8.3000000000000004E-2</v>
      </c>
      <c r="G46" s="11">
        <v>0.183</v>
      </c>
      <c r="H46" s="11">
        <v>5.3999999999999999E-2</v>
      </c>
      <c r="I46" s="11">
        <v>-9.2999999999999999E-2</v>
      </c>
      <c r="J46" s="11">
        <v>0.14199999999999999</v>
      </c>
      <c r="K46" s="11">
        <v>-0.314</v>
      </c>
      <c r="L46" s="11">
        <v>-8.1000000000000003E-2</v>
      </c>
      <c r="M46" s="11">
        <v>9.4E-2</v>
      </c>
      <c r="V46" s="34"/>
    </row>
    <row r="47" spans="1:22" x14ac:dyDescent="0.25">
      <c r="A47" s="165" t="s">
        <v>6</v>
      </c>
      <c r="B47" s="165"/>
      <c r="C47" s="11">
        <v>3.5999999999999997E-2</v>
      </c>
      <c r="D47" s="11">
        <v>2.1000000000000001E-2</v>
      </c>
      <c r="E47" s="11">
        <v>-0.11899999999999999</v>
      </c>
      <c r="F47" s="11">
        <v>1.494</v>
      </c>
      <c r="G47" s="11">
        <v>0.315</v>
      </c>
      <c r="H47" s="11">
        <v>6.8000000000000005E-2</v>
      </c>
      <c r="I47" s="11">
        <v>-0.34200000000000003</v>
      </c>
      <c r="J47" s="11">
        <v>-0.17199999999999999</v>
      </c>
      <c r="K47" s="11">
        <v>-0.13900000000000001</v>
      </c>
      <c r="L47" s="11">
        <v>-0.36399999999999999</v>
      </c>
      <c r="M47" s="11">
        <v>0.33600000000000002</v>
      </c>
    </row>
    <row r="52" spans="1:25" x14ac:dyDescent="0.25">
      <c r="A52" s="36" t="s">
        <v>232</v>
      </c>
    </row>
    <row r="54" spans="1:25" x14ac:dyDescent="0.25">
      <c r="A54" s="31"/>
      <c r="B54" s="37"/>
      <c r="C54" s="37"/>
      <c r="D54" s="32"/>
      <c r="E54" s="26">
        <v>2010</v>
      </c>
      <c r="F54" s="1">
        <v>2011</v>
      </c>
      <c r="G54" s="1">
        <v>2012</v>
      </c>
      <c r="H54" s="1">
        <v>2013</v>
      </c>
      <c r="I54" s="1">
        <v>2014</v>
      </c>
      <c r="J54" s="1">
        <v>2015</v>
      </c>
      <c r="K54" s="39">
        <v>2016</v>
      </c>
      <c r="L54" s="39">
        <v>2017</v>
      </c>
      <c r="M54" s="39">
        <v>2018</v>
      </c>
      <c r="N54" s="39">
        <v>2019</v>
      </c>
      <c r="O54" s="39">
        <v>2020</v>
      </c>
      <c r="P54" s="39">
        <v>2021</v>
      </c>
      <c r="Y54" s="40"/>
    </row>
    <row r="55" spans="1:25" x14ac:dyDescent="0.25">
      <c r="A55" s="161" t="s">
        <v>22</v>
      </c>
      <c r="B55" s="161"/>
      <c r="C55" s="161"/>
      <c r="D55" s="161"/>
      <c r="E55" s="28">
        <v>165.6</v>
      </c>
      <c r="F55" s="28">
        <v>213.3</v>
      </c>
      <c r="G55" s="28">
        <v>229.7</v>
      </c>
      <c r="H55" s="28">
        <v>241.8</v>
      </c>
      <c r="I55" s="28">
        <v>235.2</v>
      </c>
      <c r="J55" s="28">
        <v>235.9</v>
      </c>
      <c r="K55" s="2">
        <v>156.80000000000001</v>
      </c>
      <c r="L55" s="2">
        <v>206.1</v>
      </c>
      <c r="M55" s="41">
        <v>225.8</v>
      </c>
      <c r="N55" s="92">
        <v>263.3</v>
      </c>
      <c r="O55" s="92">
        <v>177.2</v>
      </c>
      <c r="P55" s="92">
        <v>162.4</v>
      </c>
    </row>
    <row r="56" spans="1:25" x14ac:dyDescent="0.25">
      <c r="A56" s="165" t="s">
        <v>23</v>
      </c>
      <c r="B56" s="165"/>
      <c r="C56" s="165"/>
      <c r="D56" s="165"/>
      <c r="E56" s="28">
        <v>128.30000000000001</v>
      </c>
      <c r="F56" s="28">
        <v>116</v>
      </c>
      <c r="G56" s="28">
        <v>137.4</v>
      </c>
      <c r="H56" s="28">
        <v>154.1</v>
      </c>
      <c r="I56" s="28">
        <v>151.4</v>
      </c>
      <c r="J56" s="28">
        <v>167.2</v>
      </c>
      <c r="K56" s="2">
        <v>176.3</v>
      </c>
      <c r="L56" s="2">
        <v>159.69999999999999</v>
      </c>
      <c r="M56" s="41">
        <v>182.5</v>
      </c>
      <c r="N56" s="92">
        <v>125.1</v>
      </c>
      <c r="O56" s="92">
        <v>115</v>
      </c>
      <c r="P56" s="92">
        <v>125.8</v>
      </c>
    </row>
    <row r="57" spans="1:25" x14ac:dyDescent="0.25">
      <c r="A57" s="165" t="s">
        <v>24</v>
      </c>
      <c r="B57" s="165"/>
      <c r="C57" s="165"/>
      <c r="D57" s="165"/>
      <c r="E57" s="28">
        <v>130.80000000000001</v>
      </c>
      <c r="F57" s="28">
        <v>135.4</v>
      </c>
      <c r="G57" s="28">
        <v>138.30000000000001</v>
      </c>
      <c r="H57" s="28">
        <v>121.8</v>
      </c>
      <c r="I57" s="28">
        <v>303.8</v>
      </c>
      <c r="J57" s="28">
        <v>399.5</v>
      </c>
      <c r="K57" s="2">
        <v>426.5</v>
      </c>
      <c r="L57" s="2">
        <v>280.60000000000002</v>
      </c>
      <c r="M57" s="41">
        <v>232.1</v>
      </c>
      <c r="N57" s="92">
        <v>199.8</v>
      </c>
      <c r="O57" s="92">
        <v>126.9</v>
      </c>
      <c r="P57" s="92">
        <v>169.6</v>
      </c>
    </row>
    <row r="58" spans="1:25" x14ac:dyDescent="0.25">
      <c r="A58" s="165" t="s">
        <v>26</v>
      </c>
      <c r="B58" s="165"/>
      <c r="C58" s="165"/>
      <c r="D58" s="165"/>
      <c r="E58" s="38">
        <v>93386</v>
      </c>
      <c r="F58" s="38">
        <v>92613</v>
      </c>
      <c r="G58" s="38">
        <v>41408</v>
      </c>
      <c r="H58" s="38">
        <v>43826</v>
      </c>
      <c r="I58" s="38">
        <v>44360</v>
      </c>
      <c r="J58" s="38">
        <v>46955</v>
      </c>
      <c r="K58" s="38">
        <v>27756</v>
      </c>
      <c r="L58" s="38">
        <v>33764</v>
      </c>
      <c r="M58" s="38">
        <v>43346</v>
      </c>
      <c r="N58" s="38">
        <v>48004</v>
      </c>
      <c r="O58" s="38">
        <v>29278</v>
      </c>
      <c r="P58" s="140">
        <v>23908</v>
      </c>
    </row>
    <row r="59" spans="1:25" x14ac:dyDescent="0.25">
      <c r="A59" s="165" t="s">
        <v>27</v>
      </c>
      <c r="B59" s="165"/>
      <c r="C59" s="165"/>
      <c r="D59" s="165"/>
      <c r="E59" s="38">
        <v>3443</v>
      </c>
      <c r="F59" s="38">
        <v>4130</v>
      </c>
      <c r="G59" s="38">
        <v>3681</v>
      </c>
      <c r="H59" s="38">
        <v>4292</v>
      </c>
      <c r="I59" s="38">
        <v>3725</v>
      </c>
      <c r="J59" s="38">
        <v>2320</v>
      </c>
      <c r="K59" s="38">
        <v>2611</v>
      </c>
      <c r="L59" s="38">
        <v>2220</v>
      </c>
      <c r="M59" s="38">
        <v>2514</v>
      </c>
      <c r="N59" s="38">
        <v>1908</v>
      </c>
      <c r="O59" s="38">
        <v>3017</v>
      </c>
      <c r="P59" s="38">
        <v>3611</v>
      </c>
    </row>
    <row r="60" spans="1:25" x14ac:dyDescent="0.25">
      <c r="A60" s="165" t="s">
        <v>28</v>
      </c>
      <c r="B60" s="165"/>
      <c r="C60" s="165"/>
      <c r="D60" s="165"/>
      <c r="E60" s="38">
        <v>5926</v>
      </c>
      <c r="F60" s="38">
        <v>7341</v>
      </c>
      <c r="G60" s="38">
        <v>4429</v>
      </c>
      <c r="H60" s="38">
        <v>4337</v>
      </c>
      <c r="I60" s="38">
        <v>10238</v>
      </c>
      <c r="J60" s="38">
        <v>6206</v>
      </c>
      <c r="K60" s="38">
        <v>6664</v>
      </c>
      <c r="L60" s="38">
        <v>4290</v>
      </c>
      <c r="M60" s="38">
        <v>3436</v>
      </c>
      <c r="N60" s="38">
        <v>2927</v>
      </c>
      <c r="O60" s="38">
        <v>3592</v>
      </c>
      <c r="P60" s="38">
        <v>4795</v>
      </c>
    </row>
    <row r="63" spans="1:25" x14ac:dyDescent="0.25">
      <c r="P63" s="35"/>
    </row>
  </sheetData>
  <customSheetViews>
    <customSheetView guid="{C520D7F7-BD71-4ED9-BD7D-7AD450B86C47}" topLeftCell="A22">
      <selection activeCell="K8" sqref="K8"/>
      <pageMargins left="0.7" right="0.7" top="0.75" bottom="0.75" header="0.3" footer="0.3"/>
      <pageSetup paperSize="9" orientation="portrait" r:id="rId1"/>
    </customSheetView>
  </customSheetViews>
  <mergeCells count="16">
    <mergeCell ref="A58:D58"/>
    <mergeCell ref="A59:D59"/>
    <mergeCell ref="A60:D60"/>
    <mergeCell ref="A46:B46"/>
    <mergeCell ref="A47:B47"/>
    <mergeCell ref="A55:D55"/>
    <mergeCell ref="A56:D56"/>
    <mergeCell ref="A57:D57"/>
    <mergeCell ref="A22:K22"/>
    <mergeCell ref="A1:E1"/>
    <mergeCell ref="H1:P1"/>
    <mergeCell ref="A9:I9"/>
    <mergeCell ref="A45:B45"/>
    <mergeCell ref="A40:C40"/>
    <mergeCell ref="A39:C39"/>
    <mergeCell ref="A38:C38"/>
  </mergeCells>
  <phoneticPr fontId="4" type="noConversion"/>
  <conditionalFormatting sqref="B12:B19">
    <cfRule type="top10" dxfId="5" priority="11" percent="1" rank="10"/>
  </conditionalFormatting>
  <conditionalFormatting sqref="D12:D19">
    <cfRule type="top10" dxfId="4" priority="10" percent="1" rank="10"/>
  </conditionalFormatting>
  <conditionalFormatting sqref="F12:F19">
    <cfRule type="top10" dxfId="3" priority="9" percent="1" rank="10"/>
  </conditionalFormatting>
  <conditionalFormatting sqref="G25:G32">
    <cfRule type="top10" dxfId="2" priority="8" percent="1" rank="10"/>
  </conditionalFormatting>
  <conditionalFormatting sqref="E25:E32">
    <cfRule type="top10" dxfId="1" priority="7" percent="1" rank="10"/>
  </conditionalFormatting>
  <conditionalFormatting sqref="C25:C32">
    <cfRule type="top10" dxfId="0" priority="6" percent="1" rank="10"/>
  </conditionalFormatting>
  <conditionalFormatting sqref="I4:Q6">
    <cfRule type="iconSet" priority="5">
      <iconSet iconSet="3Arrows">
        <cfvo type="percent" val="0"/>
        <cfvo type="percent" val="33"/>
        <cfvo type="percent" val="67"/>
      </iconSet>
    </cfRule>
  </conditionalFormatting>
  <conditionalFormatting sqref="R4:R6">
    <cfRule type="iconSet" priority="4">
      <iconSet iconSet="3Arrows">
        <cfvo type="percent" val="0"/>
        <cfvo type="percent" val="33"/>
        <cfvo type="percent" val="67"/>
      </iconSet>
    </cfRule>
  </conditionalFormatting>
  <conditionalFormatting sqref="T5:T6">
    <cfRule type="iconSet" priority="12">
      <iconSet iconSet="3Arrows">
        <cfvo type="percent" val="0"/>
        <cfvo type="percent" val="33"/>
        <cfvo type="percent" val="67"/>
      </iconSet>
    </cfRule>
  </conditionalFormatting>
  <conditionalFormatting sqref="T4:T6">
    <cfRule type="iconSet" priority="14">
      <iconSet iconSet="3Arrows">
        <cfvo type="percent" val="0"/>
        <cfvo type="percent" val="33"/>
        <cfvo type="percent" val="67"/>
      </iconSet>
    </cfRule>
  </conditionalFormatting>
  <conditionalFormatting sqref="S4:S6">
    <cfRule type="iconSet" priority="1">
      <iconSet iconSet="3Arrows">
        <cfvo type="percent" val="0"/>
        <cfvo type="percent" val="33"/>
        <cfvo type="percent" val="67"/>
      </iconSet>
    </cfRule>
  </conditionalFormatting>
  <pageMargins left="0.7" right="0.7" top="0.75" bottom="0.75" header="0.3" footer="0.3"/>
  <pageSetup paperSize="9" scale="29"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H73"/>
  <sheetViews>
    <sheetView topLeftCell="A22" zoomScaleNormal="100" workbookViewId="0">
      <selection activeCell="E41" sqref="E41"/>
    </sheetView>
  </sheetViews>
  <sheetFormatPr defaultRowHeight="15" x14ac:dyDescent="0.25"/>
  <cols>
    <col min="2" max="2" width="12.5703125" customWidth="1"/>
    <col min="3" max="3" width="9.85546875" customWidth="1"/>
    <col min="4" max="4" width="12.5703125" customWidth="1"/>
    <col min="5" max="5" width="12.28515625" customWidth="1"/>
    <col min="6" max="6" width="12" bestFit="1" customWidth="1"/>
    <col min="7" max="7" width="13.5703125" bestFit="1" customWidth="1"/>
    <col min="8" max="8" width="12.5703125" customWidth="1"/>
    <col min="9" max="9" width="12" bestFit="1" customWidth="1"/>
    <col min="10" max="10" width="12.7109375" customWidth="1"/>
    <col min="11" max="11" width="12.28515625" bestFit="1" customWidth="1"/>
    <col min="12" max="13" width="12" bestFit="1" customWidth="1"/>
    <col min="14" max="14" width="12.5703125" customWidth="1"/>
    <col min="15" max="15" width="11.140625" customWidth="1"/>
    <col min="16" max="16" width="12" bestFit="1" customWidth="1"/>
    <col min="17" max="17" width="12.42578125" customWidth="1"/>
    <col min="18" max="18" width="11.85546875" customWidth="1"/>
    <col min="19" max="19" width="12" bestFit="1" customWidth="1"/>
    <col min="20" max="20" width="12.85546875" customWidth="1"/>
    <col min="21" max="21" width="12.42578125" customWidth="1"/>
    <col min="22" max="22" width="14" bestFit="1" customWidth="1"/>
    <col min="23" max="23" width="13.140625" bestFit="1" customWidth="1"/>
    <col min="25" max="25" width="14.140625" customWidth="1"/>
    <col min="26" max="26" width="12.5703125" customWidth="1"/>
    <col min="27" max="27" width="12.42578125" customWidth="1"/>
    <col min="28" max="28" width="9.7109375" customWidth="1"/>
    <col min="31" max="31" width="13.42578125" customWidth="1"/>
    <col min="33" max="33" width="10" customWidth="1"/>
  </cols>
  <sheetData>
    <row r="1" spans="1:34" x14ac:dyDescent="0.25">
      <c r="A1" s="36" t="s">
        <v>29</v>
      </c>
    </row>
    <row r="3" spans="1:34" ht="44.25" customHeight="1" x14ac:dyDescent="0.25">
      <c r="A3" s="172" t="s">
        <v>30</v>
      </c>
      <c r="B3" s="173" t="s">
        <v>31</v>
      </c>
      <c r="C3" s="173"/>
      <c r="D3" s="173"/>
      <c r="E3" s="173" t="s">
        <v>32</v>
      </c>
      <c r="F3" s="173"/>
      <c r="G3" s="173"/>
      <c r="H3" s="190" t="s">
        <v>33</v>
      </c>
      <c r="I3" s="190"/>
      <c r="J3" s="190"/>
      <c r="K3" s="173" t="s">
        <v>34</v>
      </c>
      <c r="L3" s="173"/>
      <c r="M3" s="189"/>
      <c r="N3" s="173" t="s">
        <v>48</v>
      </c>
      <c r="O3" s="173"/>
      <c r="P3" s="189"/>
      <c r="Q3" s="173" t="s">
        <v>49</v>
      </c>
      <c r="R3" s="173"/>
      <c r="S3" s="189"/>
      <c r="T3" s="173" t="s">
        <v>215</v>
      </c>
      <c r="U3" s="173"/>
      <c r="V3" s="189"/>
      <c r="W3" s="191" t="s">
        <v>35</v>
      </c>
      <c r="X3" s="172"/>
      <c r="Y3" s="172"/>
      <c r="Z3" s="181" t="s">
        <v>36</v>
      </c>
    </row>
    <row r="4" spans="1:34" ht="75" x14ac:dyDescent="0.25">
      <c r="A4" s="172"/>
      <c r="B4" s="42" t="s">
        <v>42</v>
      </c>
      <c r="C4" s="42" t="s">
        <v>38</v>
      </c>
      <c r="D4" s="42" t="s">
        <v>37</v>
      </c>
      <c r="E4" s="42" t="s">
        <v>42</v>
      </c>
      <c r="F4" s="42" t="s">
        <v>38</v>
      </c>
      <c r="G4" s="42" t="s">
        <v>37</v>
      </c>
      <c r="H4" s="42" t="s">
        <v>42</v>
      </c>
      <c r="I4" s="42" t="s">
        <v>38</v>
      </c>
      <c r="J4" s="42" t="s">
        <v>37</v>
      </c>
      <c r="K4" s="42" t="s">
        <v>42</v>
      </c>
      <c r="L4" s="42" t="s">
        <v>38</v>
      </c>
      <c r="M4" s="43" t="s">
        <v>37</v>
      </c>
      <c r="N4" s="42" t="s">
        <v>42</v>
      </c>
      <c r="O4" s="42" t="s">
        <v>38</v>
      </c>
      <c r="P4" s="43" t="s">
        <v>37</v>
      </c>
      <c r="Q4" s="42" t="s">
        <v>42</v>
      </c>
      <c r="R4" s="42" t="s">
        <v>38</v>
      </c>
      <c r="S4" s="43" t="s">
        <v>37</v>
      </c>
      <c r="T4" s="124" t="s">
        <v>42</v>
      </c>
      <c r="U4" s="124" t="s">
        <v>38</v>
      </c>
      <c r="V4" s="125" t="s">
        <v>37</v>
      </c>
      <c r="W4" s="44" t="s">
        <v>42</v>
      </c>
      <c r="X4" s="42" t="s">
        <v>38</v>
      </c>
      <c r="Y4" s="42" t="s">
        <v>37</v>
      </c>
      <c r="Z4" s="182"/>
      <c r="AD4" s="71"/>
      <c r="AE4" s="70" t="s">
        <v>62</v>
      </c>
      <c r="AF4" s="69" t="s">
        <v>38</v>
      </c>
      <c r="AG4" s="69" t="s">
        <v>2</v>
      </c>
      <c r="AH4" s="69" t="s">
        <v>50</v>
      </c>
    </row>
    <row r="5" spans="1:34" x14ac:dyDescent="0.25">
      <c r="A5" s="2">
        <v>2012</v>
      </c>
      <c r="B5" s="118">
        <v>0</v>
      </c>
      <c r="C5" s="2">
        <v>52</v>
      </c>
      <c r="D5" s="38">
        <v>18927041</v>
      </c>
      <c r="E5" s="118">
        <v>0</v>
      </c>
      <c r="F5" s="2">
        <v>2</v>
      </c>
      <c r="G5" s="38">
        <v>261096977</v>
      </c>
      <c r="H5" s="118">
        <v>0</v>
      </c>
      <c r="I5" s="2">
        <v>9</v>
      </c>
      <c r="J5" s="38">
        <v>996010</v>
      </c>
      <c r="K5" s="118">
        <v>0</v>
      </c>
      <c r="L5" s="2">
        <v>8</v>
      </c>
      <c r="M5" s="45">
        <v>26892277</v>
      </c>
      <c r="N5" s="8">
        <v>0</v>
      </c>
      <c r="O5" s="8">
        <v>0</v>
      </c>
      <c r="P5" s="8">
        <v>0</v>
      </c>
      <c r="Q5" s="8">
        <v>0</v>
      </c>
      <c r="R5" s="8">
        <v>0</v>
      </c>
      <c r="S5" s="130">
        <v>0</v>
      </c>
      <c r="T5" s="92">
        <v>0</v>
      </c>
      <c r="U5" s="92">
        <v>0</v>
      </c>
      <c r="V5" s="101">
        <v>0</v>
      </c>
      <c r="W5" s="30">
        <v>0</v>
      </c>
      <c r="X5" s="2">
        <f t="shared" ref="X5:Y9" si="0">C5+F5+I5+L5</f>
        <v>71</v>
      </c>
      <c r="Y5" s="38">
        <f t="shared" si="0"/>
        <v>307912305</v>
      </c>
      <c r="Z5" s="38">
        <f t="shared" ref="Z5:Z11" si="1">Y5/X5</f>
        <v>4336793.0281690145</v>
      </c>
      <c r="AD5" s="63">
        <v>2012</v>
      </c>
      <c r="AE5" s="65">
        <v>0</v>
      </c>
      <c r="AF5" s="63">
        <v>71</v>
      </c>
      <c r="AG5" s="64">
        <v>307.912305</v>
      </c>
      <c r="AH5" s="64">
        <v>4.3367930281690139</v>
      </c>
    </row>
    <row r="6" spans="1:34" x14ac:dyDescent="0.25">
      <c r="A6" s="2">
        <v>2013</v>
      </c>
      <c r="B6" s="118">
        <v>0</v>
      </c>
      <c r="C6" s="2">
        <v>61</v>
      </c>
      <c r="D6" s="38">
        <v>21098554</v>
      </c>
      <c r="E6" s="118">
        <v>0</v>
      </c>
      <c r="F6" s="2">
        <v>0</v>
      </c>
      <c r="G6" s="38">
        <v>0</v>
      </c>
      <c r="H6" s="118">
        <v>0</v>
      </c>
      <c r="I6" s="2">
        <v>8</v>
      </c>
      <c r="J6" s="38">
        <v>1411781</v>
      </c>
      <c r="K6" s="118">
        <v>0</v>
      </c>
      <c r="L6" s="2">
        <v>12</v>
      </c>
      <c r="M6" s="45">
        <v>27501354</v>
      </c>
      <c r="N6" s="8">
        <v>0</v>
      </c>
      <c r="O6" s="8">
        <v>0</v>
      </c>
      <c r="P6" s="8">
        <v>0</v>
      </c>
      <c r="Q6" s="8">
        <v>0</v>
      </c>
      <c r="R6" s="8">
        <v>0</v>
      </c>
      <c r="S6" s="130">
        <v>0</v>
      </c>
      <c r="T6" s="92">
        <v>0</v>
      </c>
      <c r="U6" s="92">
        <v>0</v>
      </c>
      <c r="V6" s="101">
        <v>0</v>
      </c>
      <c r="W6" s="30">
        <v>0</v>
      </c>
      <c r="X6" s="2">
        <f t="shared" si="0"/>
        <v>81</v>
      </c>
      <c r="Y6" s="38">
        <f t="shared" si="0"/>
        <v>50011689</v>
      </c>
      <c r="Z6" s="38">
        <f t="shared" si="1"/>
        <v>617428.25925925921</v>
      </c>
      <c r="AD6" s="63">
        <v>2013</v>
      </c>
      <c r="AE6" s="65">
        <v>0</v>
      </c>
      <c r="AF6" s="63">
        <v>81</v>
      </c>
      <c r="AG6" s="64">
        <v>50.011688999999997</v>
      </c>
      <c r="AH6" s="64">
        <v>0.61742825925925926</v>
      </c>
    </row>
    <row r="7" spans="1:34" x14ac:dyDescent="0.25">
      <c r="A7" s="2">
        <v>2014</v>
      </c>
      <c r="B7" s="2">
        <v>19</v>
      </c>
      <c r="C7" s="2">
        <v>107</v>
      </c>
      <c r="D7" s="38">
        <v>59729802</v>
      </c>
      <c r="E7" s="2">
        <v>3</v>
      </c>
      <c r="F7" s="2">
        <v>6</v>
      </c>
      <c r="G7" s="38">
        <v>164507312</v>
      </c>
      <c r="H7" s="118">
        <v>17</v>
      </c>
      <c r="I7" s="2">
        <v>41</v>
      </c>
      <c r="J7" s="38">
        <v>5321663</v>
      </c>
      <c r="K7" s="2">
        <v>2</v>
      </c>
      <c r="L7" s="2">
        <v>10</v>
      </c>
      <c r="M7" s="45">
        <v>38944180</v>
      </c>
      <c r="N7" s="8">
        <v>0</v>
      </c>
      <c r="O7" s="8">
        <v>0</v>
      </c>
      <c r="P7" s="8">
        <v>0</v>
      </c>
      <c r="Q7" s="8">
        <v>0</v>
      </c>
      <c r="R7" s="8">
        <v>0</v>
      </c>
      <c r="S7" s="130">
        <v>0</v>
      </c>
      <c r="T7" s="92">
        <v>0</v>
      </c>
      <c r="U7" s="92">
        <v>0</v>
      </c>
      <c r="V7" s="101">
        <v>0</v>
      </c>
      <c r="W7" s="30">
        <v>41</v>
      </c>
      <c r="X7" s="2">
        <f t="shared" si="0"/>
        <v>164</v>
      </c>
      <c r="Y7" s="38">
        <f t="shared" si="0"/>
        <v>268502957</v>
      </c>
      <c r="Z7" s="38">
        <f t="shared" si="1"/>
        <v>1637213.1524390243</v>
      </c>
      <c r="AD7" s="63">
        <v>2014</v>
      </c>
      <c r="AE7" s="65">
        <v>41</v>
      </c>
      <c r="AF7" s="63">
        <v>164</v>
      </c>
      <c r="AG7" s="64">
        <v>268.50295699999998</v>
      </c>
      <c r="AH7" s="64">
        <v>1.6372131524390243</v>
      </c>
    </row>
    <row r="8" spans="1:34" x14ac:dyDescent="0.25">
      <c r="A8" s="2">
        <v>2015</v>
      </c>
      <c r="B8" s="2">
        <v>29</v>
      </c>
      <c r="C8" s="2">
        <v>114</v>
      </c>
      <c r="D8" s="38">
        <v>53923521</v>
      </c>
      <c r="E8" s="2">
        <v>1</v>
      </c>
      <c r="F8" s="2">
        <v>1</v>
      </c>
      <c r="G8" s="38">
        <v>46471239</v>
      </c>
      <c r="H8" s="2">
        <v>11</v>
      </c>
      <c r="I8" s="2">
        <v>65</v>
      </c>
      <c r="J8" s="38">
        <v>2416917</v>
      </c>
      <c r="K8" s="2">
        <v>2</v>
      </c>
      <c r="L8" s="2">
        <v>8</v>
      </c>
      <c r="M8" s="45">
        <v>23704458</v>
      </c>
      <c r="N8" s="8">
        <v>0</v>
      </c>
      <c r="O8" s="8">
        <v>0</v>
      </c>
      <c r="P8" s="8">
        <v>0</v>
      </c>
      <c r="Q8" s="8">
        <v>0</v>
      </c>
      <c r="R8" s="8">
        <v>0</v>
      </c>
      <c r="S8" s="130">
        <v>0</v>
      </c>
      <c r="T8" s="92">
        <v>0</v>
      </c>
      <c r="U8" s="92">
        <v>0</v>
      </c>
      <c r="V8" s="101">
        <v>0</v>
      </c>
      <c r="W8" s="30">
        <f>B8+E8+H8+K8</f>
        <v>43</v>
      </c>
      <c r="X8" s="2">
        <f t="shared" si="0"/>
        <v>188</v>
      </c>
      <c r="Y8" s="38">
        <f t="shared" si="0"/>
        <v>126516135</v>
      </c>
      <c r="Z8" s="38">
        <f t="shared" si="1"/>
        <v>672958.16489361704</v>
      </c>
      <c r="AD8" s="63">
        <v>2015</v>
      </c>
      <c r="AE8" s="65">
        <v>43</v>
      </c>
      <c r="AF8" s="63">
        <v>188</v>
      </c>
      <c r="AG8" s="66">
        <v>126.51613500000001</v>
      </c>
      <c r="AH8" s="64">
        <v>0.67295816489361704</v>
      </c>
    </row>
    <row r="9" spans="1:34" x14ac:dyDescent="0.25">
      <c r="A9" s="2">
        <v>2016</v>
      </c>
      <c r="B9" s="2">
        <v>29</v>
      </c>
      <c r="C9" s="2">
        <v>110</v>
      </c>
      <c r="D9" s="38">
        <v>52163751</v>
      </c>
      <c r="E9" s="2">
        <v>1</v>
      </c>
      <c r="F9" s="2">
        <v>1</v>
      </c>
      <c r="G9" s="38">
        <v>45392495</v>
      </c>
      <c r="H9" s="2">
        <v>17</v>
      </c>
      <c r="I9" s="2">
        <v>66</v>
      </c>
      <c r="J9" s="38">
        <v>2555464</v>
      </c>
      <c r="K9" s="2">
        <v>1</v>
      </c>
      <c r="L9" s="2">
        <v>69</v>
      </c>
      <c r="M9" s="45">
        <v>21267963</v>
      </c>
      <c r="N9" s="8">
        <v>0</v>
      </c>
      <c r="O9" s="8">
        <v>0</v>
      </c>
      <c r="P9" s="8">
        <v>0</v>
      </c>
      <c r="Q9" s="8">
        <v>0</v>
      </c>
      <c r="R9" s="8">
        <v>0</v>
      </c>
      <c r="S9" s="130">
        <v>0</v>
      </c>
      <c r="T9" s="92">
        <v>0</v>
      </c>
      <c r="U9" s="92">
        <v>0</v>
      </c>
      <c r="V9" s="101">
        <v>0</v>
      </c>
      <c r="W9" s="30">
        <v>48</v>
      </c>
      <c r="X9" s="2">
        <f t="shared" si="0"/>
        <v>246</v>
      </c>
      <c r="Y9" s="38">
        <f t="shared" si="0"/>
        <v>121379673</v>
      </c>
      <c r="Z9" s="38">
        <f t="shared" si="1"/>
        <v>493413.30487804877</v>
      </c>
      <c r="AD9" s="61">
        <v>2016</v>
      </c>
      <c r="AE9" s="30">
        <v>48</v>
      </c>
      <c r="AF9" s="67">
        <v>246</v>
      </c>
      <c r="AG9" s="64">
        <v>121.4</v>
      </c>
      <c r="AH9" s="66">
        <v>0.49349593495934962</v>
      </c>
    </row>
    <row r="10" spans="1:34" x14ac:dyDescent="0.25">
      <c r="A10" s="2">
        <v>2017</v>
      </c>
      <c r="B10" s="2">
        <v>30</v>
      </c>
      <c r="C10" s="2">
        <v>158</v>
      </c>
      <c r="D10" s="38">
        <v>54899247</v>
      </c>
      <c r="E10" s="2">
        <v>1</v>
      </c>
      <c r="F10" s="2">
        <v>1</v>
      </c>
      <c r="G10" s="38">
        <v>41211453</v>
      </c>
      <c r="H10" s="2">
        <v>16</v>
      </c>
      <c r="I10" s="2">
        <v>97</v>
      </c>
      <c r="J10" s="38">
        <v>2177695</v>
      </c>
      <c r="K10" s="2">
        <v>1</v>
      </c>
      <c r="L10" s="2">
        <v>86</v>
      </c>
      <c r="M10" s="45">
        <v>16661117</v>
      </c>
      <c r="N10" s="8">
        <v>1</v>
      </c>
      <c r="O10" s="8">
        <v>2</v>
      </c>
      <c r="P10" s="8">
        <v>135000000</v>
      </c>
      <c r="Q10" s="8">
        <v>1</v>
      </c>
      <c r="R10" s="8">
        <v>8</v>
      </c>
      <c r="S10" s="130">
        <v>64474526</v>
      </c>
      <c r="T10" s="92">
        <v>0</v>
      </c>
      <c r="U10" s="92">
        <v>0</v>
      </c>
      <c r="V10" s="101">
        <v>0</v>
      </c>
      <c r="W10" s="46">
        <f t="shared" ref="W10:Y12" si="2">B10+E10+H10+K10+N10+Q10</f>
        <v>50</v>
      </c>
      <c r="X10" s="38">
        <f t="shared" si="2"/>
        <v>352</v>
      </c>
      <c r="Y10" s="38">
        <f t="shared" si="2"/>
        <v>314424038</v>
      </c>
      <c r="Z10" s="38">
        <f t="shared" si="1"/>
        <v>893250.10795454541</v>
      </c>
      <c r="AD10" s="61">
        <v>2017</v>
      </c>
      <c r="AE10" s="30">
        <v>50</v>
      </c>
      <c r="AF10" s="63">
        <v>352</v>
      </c>
      <c r="AG10" s="66">
        <v>314.424038</v>
      </c>
      <c r="AH10" s="68">
        <v>0.8932501079545454</v>
      </c>
    </row>
    <row r="11" spans="1:34" x14ac:dyDescent="0.25">
      <c r="A11" s="2">
        <v>2018</v>
      </c>
      <c r="B11" s="2">
        <v>29</v>
      </c>
      <c r="C11" s="2">
        <v>165</v>
      </c>
      <c r="D11" s="38">
        <v>141720457</v>
      </c>
      <c r="E11" s="2">
        <v>1</v>
      </c>
      <c r="F11" s="2">
        <v>1</v>
      </c>
      <c r="G11" s="38">
        <v>33698823</v>
      </c>
      <c r="H11" s="2">
        <v>15</v>
      </c>
      <c r="I11" s="2">
        <v>147</v>
      </c>
      <c r="J11" s="38">
        <v>4270428</v>
      </c>
      <c r="K11" s="2">
        <v>1</v>
      </c>
      <c r="L11" s="2">
        <v>117</v>
      </c>
      <c r="M11" s="45">
        <v>26197188</v>
      </c>
      <c r="N11" s="38">
        <v>1</v>
      </c>
      <c r="O11" s="38">
        <v>1</v>
      </c>
      <c r="P11" s="38">
        <v>1200</v>
      </c>
      <c r="Q11" s="38">
        <v>1</v>
      </c>
      <c r="R11" s="38">
        <v>1</v>
      </c>
      <c r="S11" s="45">
        <v>4940688</v>
      </c>
      <c r="T11" s="92">
        <v>0</v>
      </c>
      <c r="U11" s="92">
        <v>0</v>
      </c>
      <c r="V11" s="101">
        <v>0</v>
      </c>
      <c r="W11" s="46">
        <f t="shared" si="2"/>
        <v>48</v>
      </c>
      <c r="X11" s="38">
        <f t="shared" si="2"/>
        <v>432</v>
      </c>
      <c r="Y11" s="38">
        <f t="shared" si="2"/>
        <v>210828784</v>
      </c>
      <c r="Z11" s="38">
        <f t="shared" si="1"/>
        <v>488029.59259259258</v>
      </c>
      <c r="AD11" s="61">
        <v>2018</v>
      </c>
      <c r="AE11" s="62">
        <v>48</v>
      </c>
      <c r="AF11" s="60">
        <v>432</v>
      </c>
      <c r="AG11" s="59">
        <v>210.8</v>
      </c>
      <c r="AH11" s="59">
        <v>0.5</v>
      </c>
    </row>
    <row r="12" spans="1:34" x14ac:dyDescent="0.25">
      <c r="A12" s="94">
        <v>2019</v>
      </c>
      <c r="B12" s="92">
        <v>35</v>
      </c>
      <c r="C12" s="92">
        <v>141</v>
      </c>
      <c r="D12" s="38">
        <v>76974618</v>
      </c>
      <c r="E12" s="92">
        <v>1</v>
      </c>
      <c r="F12" s="92">
        <v>1</v>
      </c>
      <c r="G12" s="38">
        <v>37578581</v>
      </c>
      <c r="H12" s="92">
        <v>19</v>
      </c>
      <c r="I12" s="92">
        <v>121</v>
      </c>
      <c r="J12" s="38">
        <v>187900702</v>
      </c>
      <c r="K12" s="92">
        <v>1</v>
      </c>
      <c r="L12" s="92">
        <v>68</v>
      </c>
      <c r="M12" s="38">
        <v>4243692</v>
      </c>
      <c r="N12" s="92">
        <v>1</v>
      </c>
      <c r="O12" s="92">
        <v>4</v>
      </c>
      <c r="P12" s="38">
        <v>19927</v>
      </c>
      <c r="Q12" s="92">
        <v>0</v>
      </c>
      <c r="R12" s="92">
        <v>0</v>
      </c>
      <c r="S12" s="29">
        <v>0</v>
      </c>
      <c r="T12" s="92">
        <v>0</v>
      </c>
      <c r="U12" s="92">
        <v>0</v>
      </c>
      <c r="V12" s="101">
        <v>0</v>
      </c>
      <c r="W12" s="30">
        <f t="shared" si="2"/>
        <v>57</v>
      </c>
      <c r="X12" s="92">
        <f t="shared" si="2"/>
        <v>335</v>
      </c>
      <c r="Y12" s="38">
        <f t="shared" si="2"/>
        <v>306717520</v>
      </c>
      <c r="Z12" s="38">
        <f>Y12/X12</f>
        <v>915574.68656716414</v>
      </c>
      <c r="AD12" s="61">
        <v>2019</v>
      </c>
      <c r="AE12" s="62">
        <v>57</v>
      </c>
      <c r="AF12" s="94">
        <v>335</v>
      </c>
      <c r="AG12" s="66">
        <v>306.7</v>
      </c>
      <c r="AH12" s="66">
        <v>0.9</v>
      </c>
    </row>
    <row r="13" spans="1:34" s="91" customFormat="1" x14ac:dyDescent="0.25">
      <c r="A13" s="94">
        <v>2020</v>
      </c>
      <c r="B13" s="92">
        <v>33</v>
      </c>
      <c r="C13" s="92">
        <v>124</v>
      </c>
      <c r="D13" s="38">
        <v>183121890</v>
      </c>
      <c r="E13" s="38">
        <v>3</v>
      </c>
      <c r="F13" s="38">
        <v>6</v>
      </c>
      <c r="G13" s="38">
        <v>487198225</v>
      </c>
      <c r="H13" s="38">
        <v>16</v>
      </c>
      <c r="I13" s="38">
        <v>154</v>
      </c>
      <c r="J13" s="38">
        <v>2633571</v>
      </c>
      <c r="K13" s="38">
        <v>2</v>
      </c>
      <c r="L13" s="38">
        <v>50</v>
      </c>
      <c r="M13" s="38">
        <v>10100025</v>
      </c>
      <c r="N13" s="38">
        <v>2</v>
      </c>
      <c r="O13" s="38">
        <v>2</v>
      </c>
      <c r="P13" s="38">
        <v>90656</v>
      </c>
      <c r="Q13" s="38">
        <v>2</v>
      </c>
      <c r="R13" s="38">
        <v>6</v>
      </c>
      <c r="S13" s="45">
        <v>14402720</v>
      </c>
      <c r="T13" s="38">
        <v>1</v>
      </c>
      <c r="U13" s="38">
        <v>1</v>
      </c>
      <c r="V13" s="57">
        <v>30000</v>
      </c>
      <c r="W13" s="30">
        <f t="shared" ref="W13:Y14" si="3">B13+E13+H13+K13+N13+Q13+T13</f>
        <v>59</v>
      </c>
      <c r="X13" s="92">
        <f t="shared" si="3"/>
        <v>343</v>
      </c>
      <c r="Y13" s="38">
        <f t="shared" si="3"/>
        <v>697577087</v>
      </c>
      <c r="Z13" s="38">
        <f>Y13/X13</f>
        <v>2033752.4402332362</v>
      </c>
      <c r="AD13" s="61">
        <v>2020</v>
      </c>
      <c r="AE13" s="129">
        <v>59</v>
      </c>
      <c r="AF13" s="92">
        <v>343</v>
      </c>
      <c r="AG13" s="92">
        <v>697.5</v>
      </c>
      <c r="AH13" s="68">
        <v>2</v>
      </c>
    </row>
    <row r="14" spans="1:34" s="91" customFormat="1" x14ac:dyDescent="0.25">
      <c r="A14" s="94">
        <v>2021</v>
      </c>
      <c r="B14" s="92">
        <v>30</v>
      </c>
      <c r="C14" s="92">
        <v>117</v>
      </c>
      <c r="D14" s="38">
        <v>79543956</v>
      </c>
      <c r="E14" s="38">
        <v>2</v>
      </c>
      <c r="F14" s="38">
        <v>3</v>
      </c>
      <c r="G14" s="38">
        <v>75445000</v>
      </c>
      <c r="H14" s="38">
        <v>19</v>
      </c>
      <c r="I14" s="38">
        <v>237</v>
      </c>
      <c r="J14" s="38">
        <v>7655059</v>
      </c>
      <c r="K14" s="38">
        <v>1</v>
      </c>
      <c r="L14" s="38">
        <v>79</v>
      </c>
      <c r="M14" s="38">
        <v>15539065</v>
      </c>
      <c r="N14" s="38">
        <v>2</v>
      </c>
      <c r="O14" s="38">
        <v>2</v>
      </c>
      <c r="P14" s="38">
        <v>52858</v>
      </c>
      <c r="Q14" s="38">
        <v>2</v>
      </c>
      <c r="R14" s="38">
        <v>7</v>
      </c>
      <c r="S14" s="38">
        <v>25702091</v>
      </c>
      <c r="T14" s="38">
        <v>0</v>
      </c>
      <c r="U14" s="38">
        <v>0</v>
      </c>
      <c r="V14" s="38">
        <v>0</v>
      </c>
      <c r="W14" s="38">
        <f t="shared" si="3"/>
        <v>56</v>
      </c>
      <c r="X14" s="38">
        <f t="shared" si="3"/>
        <v>445</v>
      </c>
      <c r="Y14" s="38">
        <f t="shared" si="3"/>
        <v>203938029</v>
      </c>
      <c r="Z14" s="38">
        <f>Y14/X14</f>
        <v>458287.70561797754</v>
      </c>
      <c r="AD14" s="61">
        <v>2021</v>
      </c>
      <c r="AE14" s="139">
        <v>56</v>
      </c>
      <c r="AF14" s="92">
        <v>445</v>
      </c>
      <c r="AG14" s="92">
        <v>203.9</v>
      </c>
      <c r="AH14" s="92">
        <v>0.5</v>
      </c>
    </row>
    <row r="15" spans="1:34" s="91" customFormat="1" x14ac:dyDescent="0.25">
      <c r="D15" s="131"/>
      <c r="E15" s="131"/>
      <c r="F15" s="131"/>
      <c r="G15" s="133"/>
      <c r="H15" s="131"/>
      <c r="I15" s="131"/>
      <c r="J15" s="131"/>
      <c r="K15" s="131"/>
      <c r="L15" s="131"/>
      <c r="M15" s="131"/>
      <c r="N15" s="131"/>
      <c r="O15" s="131"/>
      <c r="P15" s="123"/>
      <c r="Q15" s="131"/>
      <c r="R15" s="131"/>
      <c r="S15" s="133"/>
      <c r="T15" s="131"/>
      <c r="U15" s="131"/>
      <c r="V15" s="131"/>
    </row>
    <row r="16" spans="1:34" x14ac:dyDescent="0.25">
      <c r="A16" s="36" t="s">
        <v>39</v>
      </c>
      <c r="H16" s="149"/>
      <c r="J16" s="133"/>
    </row>
    <row r="18" spans="1:11" x14ac:dyDescent="0.25">
      <c r="A18" s="172" t="s">
        <v>30</v>
      </c>
      <c r="B18" s="167" t="s">
        <v>40</v>
      </c>
      <c r="C18" s="166"/>
      <c r="D18" s="166"/>
      <c r="E18" s="168"/>
      <c r="F18" s="150"/>
      <c r="G18" s="151"/>
    </row>
    <row r="19" spans="1:11" ht="105" x14ac:dyDescent="0.25">
      <c r="A19" s="172"/>
      <c r="B19" s="73" t="s">
        <v>42</v>
      </c>
      <c r="C19" s="106" t="s">
        <v>51</v>
      </c>
      <c r="D19" s="147" t="s">
        <v>41</v>
      </c>
      <c r="E19" s="146" t="s">
        <v>256</v>
      </c>
      <c r="F19" s="150"/>
      <c r="G19" s="145"/>
    </row>
    <row r="20" spans="1:11" x14ac:dyDescent="0.25">
      <c r="A20" s="2">
        <v>2012</v>
      </c>
      <c r="B20" s="2">
        <v>0</v>
      </c>
      <c r="C20" s="122">
        <v>0</v>
      </c>
      <c r="D20" s="45">
        <f>Y5</f>
        <v>307912305</v>
      </c>
      <c r="E20" s="92">
        <v>240</v>
      </c>
      <c r="F20" s="150"/>
      <c r="G20" s="35"/>
    </row>
    <row r="21" spans="1:11" x14ac:dyDescent="0.25">
      <c r="A21" s="2">
        <v>2013</v>
      </c>
      <c r="B21" s="2">
        <v>0</v>
      </c>
      <c r="C21" s="122">
        <v>0</v>
      </c>
      <c r="D21" s="45">
        <f>Y6</f>
        <v>50011689</v>
      </c>
      <c r="E21" s="92">
        <v>238</v>
      </c>
      <c r="F21" s="150"/>
      <c r="G21" s="35"/>
    </row>
    <row r="22" spans="1:11" x14ac:dyDescent="0.25">
      <c r="A22" s="2">
        <v>2014</v>
      </c>
      <c r="B22" s="2">
        <v>41</v>
      </c>
      <c r="C22" s="108">
        <f>B22/E22</f>
        <v>0.18552036199095023</v>
      </c>
      <c r="D22" s="45">
        <f>Y7</f>
        <v>268502957</v>
      </c>
      <c r="E22" s="92">
        <v>221</v>
      </c>
      <c r="F22" s="150"/>
      <c r="G22" s="35"/>
    </row>
    <row r="23" spans="1:11" x14ac:dyDescent="0.25">
      <c r="A23" s="2">
        <v>2015</v>
      </c>
      <c r="B23" s="2">
        <f>W8</f>
        <v>43</v>
      </c>
      <c r="C23" s="108">
        <f>B23/[1]II_Dinamika_sps_skaits_kopā_sum!G17</f>
        <v>0.18297872340425531</v>
      </c>
      <c r="D23" s="45">
        <f>Y8</f>
        <v>126516135</v>
      </c>
      <c r="E23" s="92">
        <v>235</v>
      </c>
      <c r="F23" s="150"/>
      <c r="G23" s="35"/>
    </row>
    <row r="24" spans="1:11" x14ac:dyDescent="0.25">
      <c r="A24" s="2">
        <v>2016</v>
      </c>
      <c r="B24" s="2">
        <v>48</v>
      </c>
      <c r="C24" s="108">
        <v>0.21099999999999999</v>
      </c>
      <c r="D24" s="45">
        <v>121379673</v>
      </c>
      <c r="E24" s="92">
        <v>228</v>
      </c>
      <c r="F24" s="150"/>
      <c r="G24" s="35"/>
    </row>
    <row r="25" spans="1:11" x14ac:dyDescent="0.25">
      <c r="A25" s="2">
        <v>2017</v>
      </c>
      <c r="B25" s="2">
        <v>50</v>
      </c>
      <c r="C25" s="108">
        <v>0.217</v>
      </c>
      <c r="D25" s="45">
        <v>314424038</v>
      </c>
      <c r="E25" s="92">
        <v>230</v>
      </c>
      <c r="F25" s="150"/>
      <c r="G25" s="35"/>
    </row>
    <row r="26" spans="1:11" x14ac:dyDescent="0.25">
      <c r="A26" s="67">
        <v>2018</v>
      </c>
      <c r="B26" s="63">
        <v>48</v>
      </c>
      <c r="C26" s="108">
        <v>0.215</v>
      </c>
      <c r="D26" s="45">
        <v>210828784</v>
      </c>
      <c r="E26" s="92">
        <v>223</v>
      </c>
      <c r="F26" s="150"/>
      <c r="G26" s="35"/>
    </row>
    <row r="27" spans="1:11" x14ac:dyDescent="0.25">
      <c r="A27" s="94">
        <v>2019</v>
      </c>
      <c r="B27" s="94">
        <v>57</v>
      </c>
      <c r="C27" s="108">
        <v>0.25800000000000001</v>
      </c>
      <c r="D27" s="102">
        <v>306717520</v>
      </c>
      <c r="E27" s="94">
        <v>221</v>
      </c>
      <c r="F27" s="150"/>
      <c r="G27" s="35"/>
    </row>
    <row r="28" spans="1:11" s="91" customFormat="1" x14ac:dyDescent="0.25">
      <c r="A28" s="94">
        <v>2020</v>
      </c>
      <c r="B28" s="94">
        <v>59</v>
      </c>
      <c r="C28" s="11">
        <v>0.27</v>
      </c>
      <c r="D28" s="102">
        <v>697577087</v>
      </c>
      <c r="E28" s="94">
        <v>218</v>
      </c>
      <c r="F28" s="150"/>
      <c r="G28" s="35"/>
      <c r="J28" s="141"/>
      <c r="K28" s="131"/>
    </row>
    <row r="29" spans="1:11" s="91" customFormat="1" x14ac:dyDescent="0.25">
      <c r="A29" s="94">
        <v>2021</v>
      </c>
      <c r="B29" s="92">
        <v>56</v>
      </c>
      <c r="C29" s="11">
        <v>0.25600000000000001</v>
      </c>
      <c r="D29" s="45">
        <v>203938029</v>
      </c>
      <c r="E29" s="92">
        <v>219</v>
      </c>
      <c r="F29" s="150"/>
      <c r="G29" s="35"/>
      <c r="J29" s="40"/>
      <c r="K29" s="131"/>
    </row>
    <row r="30" spans="1:11" s="91" customFormat="1" x14ac:dyDescent="0.25"/>
    <row r="31" spans="1:11" x14ac:dyDescent="0.25">
      <c r="A31" s="36" t="s">
        <v>234</v>
      </c>
    </row>
    <row r="33" spans="1:28" ht="29.25" customHeight="1" x14ac:dyDescent="0.25">
      <c r="A33" s="171"/>
      <c r="B33" s="171"/>
      <c r="C33" s="171"/>
      <c r="D33" s="183" t="s">
        <v>235</v>
      </c>
      <c r="E33" s="183"/>
      <c r="F33" s="184"/>
      <c r="G33" s="185" t="s">
        <v>216</v>
      </c>
      <c r="H33" s="183"/>
      <c r="I33" s="183"/>
      <c r="J33" s="186" t="s">
        <v>236</v>
      </c>
      <c r="K33" s="187"/>
      <c r="L33" s="188"/>
    </row>
    <row r="34" spans="1:28" ht="60" x14ac:dyDescent="0.25">
      <c r="A34" s="171"/>
      <c r="B34" s="171"/>
      <c r="C34" s="171"/>
      <c r="D34" s="47" t="s">
        <v>42</v>
      </c>
      <c r="E34" s="42" t="s">
        <v>38</v>
      </c>
      <c r="F34" s="42" t="s">
        <v>37</v>
      </c>
      <c r="G34" s="42" t="s">
        <v>42</v>
      </c>
      <c r="H34" s="42" t="s">
        <v>38</v>
      </c>
      <c r="I34" s="43" t="s">
        <v>37</v>
      </c>
      <c r="J34" s="70" t="s">
        <v>42</v>
      </c>
      <c r="K34" s="106" t="s">
        <v>38</v>
      </c>
      <c r="L34" s="106" t="s">
        <v>37</v>
      </c>
    </row>
    <row r="35" spans="1:28" x14ac:dyDescent="0.25">
      <c r="A35" s="174" t="s">
        <v>35</v>
      </c>
      <c r="B35" s="174"/>
      <c r="C35" s="174"/>
      <c r="D35" s="75">
        <v>56</v>
      </c>
      <c r="E35" s="48">
        <v>445</v>
      </c>
      <c r="F35" s="48">
        <v>203938029</v>
      </c>
      <c r="G35" s="48">
        <f>G37+G38+G39+G40+G41+G42+G43</f>
        <v>57</v>
      </c>
      <c r="H35" s="48">
        <f>H37+H38+H39+H40+H41+H42+H43</f>
        <v>335</v>
      </c>
      <c r="I35" s="49">
        <f t="shared" ref="I35" si="4">I37+I38+I39+I40+I41+I42</f>
        <v>306717520</v>
      </c>
      <c r="J35" s="112">
        <f>(D35-G35)/G35</f>
        <v>-1.7543859649122806E-2</v>
      </c>
      <c r="K35" s="113">
        <f>(E35-H35)/H35</f>
        <v>0.32835820895522388</v>
      </c>
      <c r="L35" s="113">
        <f>(F35-I35)/I35</f>
        <v>-0.33509494664667344</v>
      </c>
    </row>
    <row r="36" spans="1:28" x14ac:dyDescent="0.25">
      <c r="A36" s="175" t="s">
        <v>43</v>
      </c>
      <c r="B36" s="176"/>
      <c r="C36" s="176"/>
      <c r="D36" s="50"/>
      <c r="E36" s="51"/>
      <c r="F36" s="51"/>
      <c r="G36" s="50"/>
      <c r="H36" s="52"/>
      <c r="I36" s="52"/>
      <c r="J36" s="52"/>
      <c r="K36" s="51"/>
      <c r="L36" s="114"/>
    </row>
    <row r="37" spans="1:28" x14ac:dyDescent="0.25">
      <c r="A37" s="177" t="s">
        <v>11</v>
      </c>
      <c r="B37" s="177"/>
      <c r="C37" s="177"/>
      <c r="D37" s="53">
        <v>30</v>
      </c>
      <c r="E37" s="53">
        <v>117</v>
      </c>
      <c r="F37" s="53">
        <v>79543956</v>
      </c>
      <c r="G37" s="53">
        <v>35</v>
      </c>
      <c r="H37" s="53">
        <v>141</v>
      </c>
      <c r="I37" s="54">
        <v>76974618</v>
      </c>
      <c r="J37" s="115">
        <f t="shared" ref="J37:L38" si="5">(D37-G37)/G37</f>
        <v>-0.14285714285714285</v>
      </c>
      <c r="K37" s="116">
        <f t="shared" si="5"/>
        <v>-0.1702127659574468</v>
      </c>
      <c r="L37" s="116">
        <f t="shared" si="5"/>
        <v>3.3379028915739468E-2</v>
      </c>
      <c r="N37" s="123"/>
    </row>
    <row r="38" spans="1:28" x14ac:dyDescent="0.25">
      <c r="A38" s="169" t="s">
        <v>13</v>
      </c>
      <c r="B38" s="169"/>
      <c r="C38" s="169"/>
      <c r="D38" s="38">
        <v>19</v>
      </c>
      <c r="E38" s="38">
        <v>237</v>
      </c>
      <c r="F38" s="38">
        <v>7655059</v>
      </c>
      <c r="G38" s="38">
        <v>19</v>
      </c>
      <c r="H38" s="38">
        <v>121</v>
      </c>
      <c r="I38" s="45">
        <v>187900702</v>
      </c>
      <c r="J38" s="117">
        <f t="shared" si="5"/>
        <v>0</v>
      </c>
      <c r="K38" s="108">
        <f t="shared" si="5"/>
        <v>0.95867768595041325</v>
      </c>
      <c r="L38" s="108">
        <f t="shared" si="5"/>
        <v>-0.95926008301980692</v>
      </c>
      <c r="N38" s="123"/>
    </row>
    <row r="39" spans="1:28" x14ac:dyDescent="0.25">
      <c r="A39" s="169" t="s">
        <v>14</v>
      </c>
      <c r="B39" s="169"/>
      <c r="C39" s="169"/>
      <c r="D39" s="38">
        <v>1</v>
      </c>
      <c r="E39" s="38">
        <v>79</v>
      </c>
      <c r="F39" s="38">
        <v>15539065</v>
      </c>
      <c r="G39" s="38">
        <v>1</v>
      </c>
      <c r="H39" s="38">
        <v>68</v>
      </c>
      <c r="I39" s="45">
        <v>4243692</v>
      </c>
      <c r="J39" s="117">
        <f t="shared" ref="J39" si="6">(G39-D39)/D39</f>
        <v>0</v>
      </c>
      <c r="K39" s="108">
        <f t="shared" ref="K39:L41" si="7">(E39-H39)/H39</f>
        <v>0.16176470588235295</v>
      </c>
      <c r="L39" s="108">
        <f t="shared" si="7"/>
        <v>2.661685390928465</v>
      </c>
      <c r="N39" s="123"/>
    </row>
    <row r="40" spans="1:28" x14ac:dyDescent="0.25">
      <c r="A40" s="169" t="s">
        <v>12</v>
      </c>
      <c r="B40" s="169"/>
      <c r="C40" s="169"/>
      <c r="D40" s="38">
        <v>2</v>
      </c>
      <c r="E40" s="38">
        <v>3</v>
      </c>
      <c r="F40" s="38">
        <v>75445000</v>
      </c>
      <c r="G40" s="38">
        <v>1</v>
      </c>
      <c r="H40" s="38">
        <v>1</v>
      </c>
      <c r="I40" s="45">
        <v>37578581</v>
      </c>
      <c r="J40" s="117">
        <f>(D40-G40)/G40</f>
        <v>1</v>
      </c>
      <c r="K40" s="108">
        <f t="shared" si="7"/>
        <v>2</v>
      </c>
      <c r="L40" s="108">
        <f t="shared" si="7"/>
        <v>1.0076596292978706</v>
      </c>
      <c r="N40" s="123"/>
    </row>
    <row r="41" spans="1:28" x14ac:dyDescent="0.25">
      <c r="A41" s="169" t="s">
        <v>15</v>
      </c>
      <c r="B41" s="169"/>
      <c r="C41" s="169"/>
      <c r="D41" s="38">
        <v>2</v>
      </c>
      <c r="E41" s="38">
        <v>2</v>
      </c>
      <c r="F41" s="38">
        <v>52858</v>
      </c>
      <c r="G41" s="38">
        <v>1</v>
      </c>
      <c r="H41" s="38">
        <v>4</v>
      </c>
      <c r="I41" s="45">
        <v>19927</v>
      </c>
      <c r="J41" s="117">
        <f>(D41-H41)/H41</f>
        <v>-0.5</v>
      </c>
      <c r="K41" s="108">
        <f t="shared" si="7"/>
        <v>-0.5</v>
      </c>
      <c r="L41" s="108">
        <f t="shared" si="7"/>
        <v>1.6525819240226829</v>
      </c>
      <c r="N41" s="123"/>
    </row>
    <row r="42" spans="1:28" x14ac:dyDescent="0.25">
      <c r="A42" s="169" t="s">
        <v>17</v>
      </c>
      <c r="B42" s="169"/>
      <c r="C42" s="169"/>
      <c r="D42" s="38">
        <v>2</v>
      </c>
      <c r="E42" s="38">
        <v>7</v>
      </c>
      <c r="F42" s="38">
        <v>25702091</v>
      </c>
      <c r="G42" s="38">
        <v>0</v>
      </c>
      <c r="H42" s="38">
        <v>0</v>
      </c>
      <c r="I42" s="45">
        <v>0</v>
      </c>
      <c r="J42" s="117">
        <v>1</v>
      </c>
      <c r="K42" s="108">
        <v>1</v>
      </c>
      <c r="L42" s="108">
        <v>1</v>
      </c>
    </row>
    <row r="43" spans="1:28" s="91" customFormat="1" x14ac:dyDescent="0.25">
      <c r="A43" s="178" t="s">
        <v>18</v>
      </c>
      <c r="B43" s="179"/>
      <c r="C43" s="180"/>
      <c r="D43" s="38">
        <v>0</v>
      </c>
      <c r="E43" s="38">
        <v>0</v>
      </c>
      <c r="F43" s="38">
        <v>0</v>
      </c>
      <c r="G43" s="38">
        <v>0</v>
      </c>
      <c r="H43" s="38">
        <v>0</v>
      </c>
      <c r="I43" s="57">
        <v>0</v>
      </c>
      <c r="J43" s="135">
        <v>0</v>
      </c>
      <c r="K43" s="108">
        <v>0</v>
      </c>
      <c r="L43" s="108">
        <v>0</v>
      </c>
    </row>
    <row r="45" spans="1:28" x14ac:dyDescent="0.25">
      <c r="A45" s="36" t="s">
        <v>257</v>
      </c>
    </row>
    <row r="46" spans="1:28" x14ac:dyDescent="0.25">
      <c r="T46" s="76"/>
    </row>
    <row r="47" spans="1:28" ht="15" customHeight="1" x14ac:dyDescent="0.25">
      <c r="A47" s="171" t="s">
        <v>44</v>
      </c>
      <c r="B47" s="171"/>
      <c r="C47" s="171"/>
      <c r="D47" s="171"/>
      <c r="E47" s="173" t="s">
        <v>11</v>
      </c>
      <c r="F47" s="173"/>
      <c r="G47" s="172" t="s">
        <v>13</v>
      </c>
      <c r="H47" s="172"/>
      <c r="I47" s="173" t="s">
        <v>14</v>
      </c>
      <c r="J47" s="173"/>
      <c r="K47" s="172" t="s">
        <v>45</v>
      </c>
      <c r="L47" s="172"/>
      <c r="M47" s="167" t="s">
        <v>17</v>
      </c>
      <c r="N47" s="168"/>
      <c r="O47" s="167" t="s">
        <v>15</v>
      </c>
      <c r="P47" s="168"/>
      <c r="Q47" s="166" t="s">
        <v>18</v>
      </c>
      <c r="R47" s="166"/>
      <c r="S47" s="167" t="s">
        <v>7</v>
      </c>
      <c r="T47" s="166"/>
      <c r="U47" s="166"/>
      <c r="V47" s="168"/>
    </row>
    <row r="48" spans="1:28" ht="45" x14ac:dyDescent="0.25">
      <c r="A48" s="171"/>
      <c r="B48" s="171"/>
      <c r="C48" s="171"/>
      <c r="D48" s="171"/>
      <c r="E48" s="74" t="s">
        <v>38</v>
      </c>
      <c r="F48" s="74" t="s">
        <v>41</v>
      </c>
      <c r="G48" s="74" t="s">
        <v>38</v>
      </c>
      <c r="H48" s="74" t="s">
        <v>41</v>
      </c>
      <c r="I48" s="74" t="s">
        <v>38</v>
      </c>
      <c r="J48" s="74" t="s">
        <v>41</v>
      </c>
      <c r="K48" s="74" t="s">
        <v>38</v>
      </c>
      <c r="L48" s="74" t="s">
        <v>41</v>
      </c>
      <c r="M48" s="47" t="s">
        <v>38</v>
      </c>
      <c r="N48" s="74" t="s">
        <v>41</v>
      </c>
      <c r="O48" s="127" t="s">
        <v>38</v>
      </c>
      <c r="P48" s="127" t="s">
        <v>41</v>
      </c>
      <c r="Q48" s="47" t="s">
        <v>38</v>
      </c>
      <c r="R48" s="81" t="s">
        <v>41</v>
      </c>
      <c r="S48" s="47" t="s">
        <v>38</v>
      </c>
      <c r="T48" s="120" t="s">
        <v>3</v>
      </c>
      <c r="U48" s="121" t="s">
        <v>41</v>
      </c>
      <c r="V48" s="120" t="s">
        <v>3</v>
      </c>
      <c r="X48" s="74" t="s">
        <v>217</v>
      </c>
      <c r="Y48" s="120" t="s">
        <v>3</v>
      </c>
      <c r="AA48" s="138" t="s">
        <v>44</v>
      </c>
      <c r="AB48" s="127" t="s">
        <v>3</v>
      </c>
    </row>
    <row r="49" spans="1:28" x14ac:dyDescent="0.25">
      <c r="A49" s="82" t="s">
        <v>52</v>
      </c>
      <c r="B49" s="83"/>
      <c r="C49" s="83"/>
      <c r="D49" s="84"/>
      <c r="E49" s="38">
        <v>0</v>
      </c>
      <c r="F49" s="38">
        <v>0</v>
      </c>
      <c r="G49" s="38">
        <v>0</v>
      </c>
      <c r="H49" s="38">
        <v>0</v>
      </c>
      <c r="I49" s="38">
        <v>0</v>
      </c>
      <c r="J49" s="38">
        <v>0</v>
      </c>
      <c r="K49" s="38">
        <v>0</v>
      </c>
      <c r="L49" s="38">
        <v>0</v>
      </c>
      <c r="M49" s="46">
        <v>1</v>
      </c>
      <c r="N49" s="46">
        <v>3621</v>
      </c>
      <c r="O49" s="38">
        <v>1</v>
      </c>
      <c r="P49" s="46">
        <v>34944</v>
      </c>
      <c r="Q49" s="46">
        <v>0</v>
      </c>
      <c r="R49" s="79">
        <v>0</v>
      </c>
      <c r="S49" s="46">
        <f>M49+O49</f>
        <v>2</v>
      </c>
      <c r="T49" s="108">
        <f>S49/S60</f>
        <v>4.4943820224719105E-3</v>
      </c>
      <c r="U49" s="46">
        <f>P49+N49</f>
        <v>38565</v>
      </c>
      <c r="V49" s="110">
        <f>U49/U60</f>
        <v>1.8910156280857259E-4</v>
      </c>
      <c r="X49" s="82" t="s">
        <v>52</v>
      </c>
      <c r="Y49" s="110">
        <f t="shared" ref="Y49:Y59" si="8">T49</f>
        <v>4.4943820224719105E-3</v>
      </c>
      <c r="AA49" s="82" t="s">
        <v>52</v>
      </c>
      <c r="AB49" s="108">
        <f t="shared" ref="AB49:AB59" si="9">V49</f>
        <v>1.8910156280857259E-4</v>
      </c>
    </row>
    <row r="50" spans="1:28" s="91" customFormat="1" x14ac:dyDescent="0.25">
      <c r="A50" s="82" t="s">
        <v>240</v>
      </c>
      <c r="B50" s="83"/>
      <c r="C50" s="83"/>
      <c r="D50" s="84"/>
      <c r="E50" s="38">
        <v>0</v>
      </c>
      <c r="F50" s="38">
        <v>0</v>
      </c>
      <c r="G50" s="38">
        <v>4</v>
      </c>
      <c r="H50" s="38">
        <v>330</v>
      </c>
      <c r="I50" s="38">
        <v>0</v>
      </c>
      <c r="J50" s="38">
        <v>0</v>
      </c>
      <c r="K50" s="38">
        <v>0</v>
      </c>
      <c r="L50" s="38">
        <v>0</v>
      </c>
      <c r="M50" s="46">
        <v>0</v>
      </c>
      <c r="N50" s="46">
        <v>0</v>
      </c>
      <c r="O50" s="38">
        <v>0</v>
      </c>
      <c r="P50" s="46">
        <v>0</v>
      </c>
      <c r="Q50" s="46">
        <v>0</v>
      </c>
      <c r="R50" s="79">
        <v>0</v>
      </c>
      <c r="S50" s="46">
        <f>G50</f>
        <v>4</v>
      </c>
      <c r="T50" s="108">
        <f>S50/S60</f>
        <v>8.988764044943821E-3</v>
      </c>
      <c r="U50" s="46">
        <f>H50</f>
        <v>330</v>
      </c>
      <c r="V50" s="110">
        <f>U50/U60</f>
        <v>1.6181386160204579E-6</v>
      </c>
      <c r="X50" s="82" t="s">
        <v>240</v>
      </c>
      <c r="Y50" s="110">
        <f t="shared" si="8"/>
        <v>8.988764044943821E-3</v>
      </c>
      <c r="AA50" s="82" t="s">
        <v>240</v>
      </c>
      <c r="AB50" s="108">
        <f t="shared" si="9"/>
        <v>1.6181386160204579E-6</v>
      </c>
    </row>
    <row r="51" spans="1:28" s="91" customFormat="1" x14ac:dyDescent="0.25">
      <c r="A51" s="82" t="s">
        <v>241</v>
      </c>
      <c r="B51" s="83"/>
      <c r="C51" s="83"/>
      <c r="D51" s="84"/>
      <c r="E51" s="38">
        <v>0</v>
      </c>
      <c r="F51" s="38">
        <v>0</v>
      </c>
      <c r="G51" s="38">
        <v>6</v>
      </c>
      <c r="H51" s="38">
        <v>221</v>
      </c>
      <c r="I51" s="38">
        <v>0</v>
      </c>
      <c r="J51" s="38">
        <v>0</v>
      </c>
      <c r="K51" s="38">
        <v>0</v>
      </c>
      <c r="L51" s="38">
        <v>0</v>
      </c>
      <c r="M51" s="46">
        <v>0</v>
      </c>
      <c r="N51" s="46">
        <v>0</v>
      </c>
      <c r="O51" s="38">
        <v>0</v>
      </c>
      <c r="P51" s="46">
        <v>0</v>
      </c>
      <c r="Q51" s="46">
        <v>0</v>
      </c>
      <c r="R51" s="79">
        <v>0</v>
      </c>
      <c r="S51" s="46">
        <f>G51</f>
        <v>6</v>
      </c>
      <c r="T51" s="108">
        <f>S51/S60</f>
        <v>1.3483146067415731E-2</v>
      </c>
      <c r="U51" s="46">
        <f>H51</f>
        <v>221</v>
      </c>
      <c r="V51" s="110">
        <f>U51/U60</f>
        <v>1.0836625276985491E-6</v>
      </c>
      <c r="X51" s="82" t="s">
        <v>241</v>
      </c>
      <c r="Y51" s="110">
        <f t="shared" si="8"/>
        <v>1.3483146067415731E-2</v>
      </c>
      <c r="AA51" s="82" t="s">
        <v>241</v>
      </c>
      <c r="AB51" s="108">
        <f t="shared" si="9"/>
        <v>1.0836625276985491E-6</v>
      </c>
    </row>
    <row r="52" spans="1:28" s="91" customFormat="1" x14ac:dyDescent="0.25">
      <c r="A52" s="82" t="s">
        <v>242</v>
      </c>
      <c r="B52" s="83"/>
      <c r="C52" s="83"/>
      <c r="D52" s="84"/>
      <c r="E52" s="38">
        <v>1</v>
      </c>
      <c r="F52" s="38">
        <v>45</v>
      </c>
      <c r="G52" s="38">
        <v>0</v>
      </c>
      <c r="H52" s="38">
        <v>0</v>
      </c>
      <c r="I52" s="38">
        <v>0</v>
      </c>
      <c r="J52" s="38">
        <v>0</v>
      </c>
      <c r="K52" s="38">
        <v>0</v>
      </c>
      <c r="L52" s="38">
        <v>0</v>
      </c>
      <c r="M52" s="46">
        <v>0</v>
      </c>
      <c r="N52" s="46">
        <v>0</v>
      </c>
      <c r="O52" s="38">
        <v>0</v>
      </c>
      <c r="P52" s="46">
        <v>0</v>
      </c>
      <c r="Q52" s="46">
        <v>0</v>
      </c>
      <c r="R52" s="79">
        <v>0</v>
      </c>
      <c r="S52" s="46">
        <f>E52</f>
        <v>1</v>
      </c>
      <c r="T52" s="108">
        <f>S52/S60</f>
        <v>2.2471910112359553E-3</v>
      </c>
      <c r="U52" s="46">
        <f>F52</f>
        <v>45</v>
      </c>
      <c r="V52" s="110">
        <f>U52/U60</f>
        <v>2.2065526582097154E-7</v>
      </c>
      <c r="X52" s="82" t="s">
        <v>242</v>
      </c>
      <c r="Y52" s="110">
        <f t="shared" si="8"/>
        <v>2.2471910112359553E-3</v>
      </c>
      <c r="AA52" s="82" t="s">
        <v>242</v>
      </c>
      <c r="AB52" s="108">
        <f t="shared" si="9"/>
        <v>2.2065526582097154E-7</v>
      </c>
    </row>
    <row r="53" spans="1:28" x14ac:dyDescent="0.25">
      <c r="A53" s="82" t="s">
        <v>53</v>
      </c>
      <c r="B53" s="83"/>
      <c r="C53" s="83"/>
      <c r="D53" s="84"/>
      <c r="E53" s="38">
        <v>0</v>
      </c>
      <c r="F53" s="38">
        <v>0</v>
      </c>
      <c r="G53" s="38">
        <v>0</v>
      </c>
      <c r="H53" s="38">
        <v>0</v>
      </c>
      <c r="I53" s="38">
        <v>0</v>
      </c>
      <c r="J53" s="38">
        <v>0</v>
      </c>
      <c r="K53" s="38">
        <v>3</v>
      </c>
      <c r="L53" s="38">
        <v>75445000</v>
      </c>
      <c r="M53" s="46">
        <v>0</v>
      </c>
      <c r="N53" s="46">
        <v>0</v>
      </c>
      <c r="O53" s="38">
        <v>0</v>
      </c>
      <c r="P53" s="46">
        <v>0</v>
      </c>
      <c r="Q53" s="46">
        <v>0</v>
      </c>
      <c r="R53" s="79">
        <v>0</v>
      </c>
      <c r="S53" s="46">
        <f>K53</f>
        <v>3</v>
      </c>
      <c r="T53" s="108">
        <f>S53/S60</f>
        <v>6.7415730337078653E-3</v>
      </c>
      <c r="U53" s="46">
        <f>H53+N53+L53</f>
        <v>75445000</v>
      </c>
      <c r="V53" s="110">
        <f>U53/U60</f>
        <v>0.3699408117747377</v>
      </c>
      <c r="X53" s="82" t="s">
        <v>53</v>
      </c>
      <c r="Y53" s="110">
        <f t="shared" si="8"/>
        <v>6.7415730337078653E-3</v>
      </c>
      <c r="AA53" s="82" t="s">
        <v>53</v>
      </c>
      <c r="AB53" s="108">
        <f t="shared" si="9"/>
        <v>0.3699408117747377</v>
      </c>
    </row>
    <row r="54" spans="1:28" x14ac:dyDescent="0.25">
      <c r="A54" s="82" t="s">
        <v>203</v>
      </c>
      <c r="B54" s="83"/>
      <c r="C54" s="83"/>
      <c r="D54" s="84"/>
      <c r="E54" s="38">
        <v>0</v>
      </c>
      <c r="F54" s="38">
        <v>0</v>
      </c>
      <c r="G54" s="38">
        <v>0</v>
      </c>
      <c r="H54" s="38">
        <v>0</v>
      </c>
      <c r="I54" s="38">
        <v>1</v>
      </c>
      <c r="J54" s="38">
        <v>164748</v>
      </c>
      <c r="K54" s="38">
        <v>0</v>
      </c>
      <c r="L54" s="38">
        <v>0</v>
      </c>
      <c r="M54" s="46">
        <v>0</v>
      </c>
      <c r="N54" s="46">
        <v>0</v>
      </c>
      <c r="O54" s="38">
        <v>0</v>
      </c>
      <c r="P54" s="46">
        <v>0</v>
      </c>
      <c r="Q54" s="46">
        <v>0</v>
      </c>
      <c r="R54" s="79">
        <v>0</v>
      </c>
      <c r="S54" s="46">
        <f>I54</f>
        <v>1</v>
      </c>
      <c r="T54" s="108">
        <f>S54/S60</f>
        <v>2.2471910112359553E-3</v>
      </c>
      <c r="U54" s="46">
        <f>J54</f>
        <v>164748</v>
      </c>
      <c r="V54" s="110">
        <f>U54/U60</f>
        <v>8.078336385216315E-4</v>
      </c>
      <c r="X54" s="82" t="s">
        <v>203</v>
      </c>
      <c r="Y54" s="110">
        <f t="shared" si="8"/>
        <v>2.2471910112359553E-3</v>
      </c>
      <c r="AA54" s="82" t="s">
        <v>203</v>
      </c>
      <c r="AB54" s="108">
        <f t="shared" si="9"/>
        <v>8.078336385216315E-4</v>
      </c>
    </row>
    <row r="55" spans="1:28" s="91" customFormat="1" x14ac:dyDescent="0.25">
      <c r="A55" s="82" t="s">
        <v>57</v>
      </c>
      <c r="B55" s="83"/>
      <c r="C55" s="83"/>
      <c r="D55" s="84"/>
      <c r="E55" s="38">
        <v>1</v>
      </c>
      <c r="F55" s="38">
        <v>1252</v>
      </c>
      <c r="G55" s="38">
        <v>0</v>
      </c>
      <c r="H55" s="38">
        <v>0</v>
      </c>
      <c r="I55" s="38">
        <v>0</v>
      </c>
      <c r="J55" s="38">
        <v>0</v>
      </c>
      <c r="K55" s="38">
        <v>0</v>
      </c>
      <c r="L55" s="38">
        <v>0</v>
      </c>
      <c r="M55" s="46">
        <v>0</v>
      </c>
      <c r="N55" s="46">
        <v>0</v>
      </c>
      <c r="O55" s="38">
        <v>0</v>
      </c>
      <c r="P55" s="46">
        <v>0</v>
      </c>
      <c r="Q55" s="46">
        <v>0</v>
      </c>
      <c r="R55" s="79">
        <v>0</v>
      </c>
      <c r="S55" s="46">
        <f>E55</f>
        <v>1</v>
      </c>
      <c r="T55" s="108">
        <f>S55/S60</f>
        <v>2.2471910112359553E-3</v>
      </c>
      <c r="U55" s="46">
        <f>F55</f>
        <v>1252</v>
      </c>
      <c r="V55" s="110">
        <f>U55/U60</f>
        <v>6.1391198401745855E-6</v>
      </c>
      <c r="X55" s="82" t="s">
        <v>57</v>
      </c>
      <c r="Y55" s="110">
        <f t="shared" si="8"/>
        <v>2.2471910112359553E-3</v>
      </c>
      <c r="AA55" s="82" t="s">
        <v>57</v>
      </c>
      <c r="AB55" s="108">
        <f t="shared" si="9"/>
        <v>6.1391198401745855E-6</v>
      </c>
    </row>
    <row r="56" spans="1:28" x14ac:dyDescent="0.25">
      <c r="A56" s="82" t="s">
        <v>56</v>
      </c>
      <c r="B56" s="83"/>
      <c r="C56" s="83"/>
      <c r="D56" s="84"/>
      <c r="E56" s="38">
        <v>115</v>
      </c>
      <c r="F56" s="38">
        <v>79542659</v>
      </c>
      <c r="G56" s="38">
        <v>41</v>
      </c>
      <c r="H56" s="38">
        <v>7541947</v>
      </c>
      <c r="I56" s="38">
        <v>0</v>
      </c>
      <c r="J56" s="38">
        <v>0</v>
      </c>
      <c r="K56" s="38">
        <v>0</v>
      </c>
      <c r="L56" s="38">
        <v>0</v>
      </c>
      <c r="M56" s="46">
        <v>0</v>
      </c>
      <c r="N56" s="46">
        <v>0</v>
      </c>
      <c r="O56" s="38">
        <v>1</v>
      </c>
      <c r="P56" s="46">
        <v>17914</v>
      </c>
      <c r="Q56" s="46">
        <v>0</v>
      </c>
      <c r="R56" s="79">
        <v>0</v>
      </c>
      <c r="S56" s="46">
        <f>E56+G56+O56</f>
        <v>157</v>
      </c>
      <c r="T56" s="108">
        <f>S56/S60</f>
        <v>0.35280898876404493</v>
      </c>
      <c r="U56" s="46">
        <f>P56+H56+F56</f>
        <v>87102520</v>
      </c>
      <c r="V56" s="110">
        <f>U56/U60</f>
        <v>0.42710288231725529</v>
      </c>
      <c r="X56" s="82" t="s">
        <v>56</v>
      </c>
      <c r="Y56" s="110">
        <f t="shared" si="8"/>
        <v>0.35280898876404493</v>
      </c>
      <c r="AA56" s="82" t="s">
        <v>56</v>
      </c>
      <c r="AB56" s="108">
        <f t="shared" si="9"/>
        <v>0.42710288231725529</v>
      </c>
    </row>
    <row r="57" spans="1:28" s="91" customFormat="1" x14ac:dyDescent="0.25">
      <c r="A57" s="82" t="s">
        <v>55</v>
      </c>
      <c r="B57" s="83"/>
      <c r="C57" s="83"/>
      <c r="D57" s="84"/>
      <c r="E57" s="38">
        <v>0</v>
      </c>
      <c r="F57" s="38">
        <v>0</v>
      </c>
      <c r="G57" s="38">
        <v>186</v>
      </c>
      <c r="H57" s="38">
        <v>112561</v>
      </c>
      <c r="I57" s="38">
        <v>0</v>
      </c>
      <c r="J57" s="38">
        <v>0</v>
      </c>
      <c r="K57" s="38">
        <v>0</v>
      </c>
      <c r="L57" s="38">
        <v>0</v>
      </c>
      <c r="M57" s="46">
        <v>0</v>
      </c>
      <c r="N57" s="46">
        <v>0</v>
      </c>
      <c r="O57" s="38">
        <v>0</v>
      </c>
      <c r="P57" s="46">
        <v>0</v>
      </c>
      <c r="Q57" s="46">
        <v>0</v>
      </c>
      <c r="R57" s="79">
        <v>0</v>
      </c>
      <c r="S57" s="46">
        <f>G57</f>
        <v>186</v>
      </c>
      <c r="T57" s="108">
        <f>S57/S60</f>
        <v>0.41797752808988764</v>
      </c>
      <c r="U57" s="46">
        <f>F57+H57+N57</f>
        <v>112561</v>
      </c>
      <c r="V57" s="110">
        <f>U57/U60</f>
        <v>5.5193727502387505E-4</v>
      </c>
      <c r="X57" s="82" t="s">
        <v>55</v>
      </c>
      <c r="Y57" s="110">
        <f t="shared" si="8"/>
        <v>0.41797752808988764</v>
      </c>
      <c r="AA57" s="82" t="s">
        <v>55</v>
      </c>
      <c r="AB57" s="108">
        <f t="shared" si="9"/>
        <v>5.5193727502387505E-4</v>
      </c>
    </row>
    <row r="58" spans="1:28" s="91" customFormat="1" x14ac:dyDescent="0.25">
      <c r="A58" s="82" t="s">
        <v>243</v>
      </c>
      <c r="B58" s="83"/>
      <c r="C58" s="83"/>
      <c r="D58" s="84"/>
      <c r="E58" s="38">
        <v>0</v>
      </c>
      <c r="F58" s="38">
        <v>0</v>
      </c>
      <c r="G58" s="38">
        <v>0</v>
      </c>
      <c r="H58" s="38">
        <v>0</v>
      </c>
      <c r="I58" s="38">
        <v>0</v>
      </c>
      <c r="J58" s="38">
        <v>0</v>
      </c>
      <c r="K58" s="38">
        <v>0</v>
      </c>
      <c r="L58" s="38">
        <v>0</v>
      </c>
      <c r="M58" s="46">
        <v>6</v>
      </c>
      <c r="N58" s="46">
        <v>25698470</v>
      </c>
      <c r="O58" s="38">
        <v>0</v>
      </c>
      <c r="P58" s="46">
        <v>0</v>
      </c>
      <c r="Q58" s="46">
        <v>0</v>
      </c>
      <c r="R58" s="79">
        <v>0</v>
      </c>
      <c r="S58" s="46">
        <f>M58</f>
        <v>6</v>
      </c>
      <c r="T58" s="108">
        <f>S58/S60</f>
        <v>1.3483146067415731E-2</v>
      </c>
      <c r="U58" s="46">
        <f>N58</f>
        <v>25698470</v>
      </c>
      <c r="V58" s="110">
        <f>U58/U60</f>
        <v>0.12601117175649471</v>
      </c>
      <c r="X58" s="82" t="s">
        <v>243</v>
      </c>
      <c r="Y58" s="110">
        <f t="shared" si="8"/>
        <v>1.3483146067415731E-2</v>
      </c>
      <c r="AA58" s="82" t="s">
        <v>243</v>
      </c>
      <c r="AB58" s="108">
        <f t="shared" si="9"/>
        <v>0.12601117175649471</v>
      </c>
    </row>
    <row r="59" spans="1:28" x14ac:dyDescent="0.25">
      <c r="A59" s="82" t="s">
        <v>54</v>
      </c>
      <c r="B59" s="83"/>
      <c r="C59" s="83"/>
      <c r="D59" s="84"/>
      <c r="E59" s="38">
        <v>0</v>
      </c>
      <c r="F59" s="38">
        <v>0</v>
      </c>
      <c r="G59" s="38">
        <v>0</v>
      </c>
      <c r="H59" s="38">
        <v>0</v>
      </c>
      <c r="I59" s="38">
        <v>78</v>
      </c>
      <c r="J59" s="38">
        <v>15374317</v>
      </c>
      <c r="K59" s="38">
        <v>0</v>
      </c>
      <c r="L59" s="38">
        <v>0</v>
      </c>
      <c r="M59" s="46">
        <v>0</v>
      </c>
      <c r="N59" s="46">
        <v>0</v>
      </c>
      <c r="O59" s="38">
        <v>0</v>
      </c>
      <c r="P59" s="46">
        <v>0</v>
      </c>
      <c r="Q59" s="46">
        <v>0</v>
      </c>
      <c r="R59" s="79">
        <v>0</v>
      </c>
      <c r="S59" s="46">
        <f>I59</f>
        <v>78</v>
      </c>
      <c r="T59" s="108">
        <f>S59/S60</f>
        <v>0.1752808988764045</v>
      </c>
      <c r="U59" s="46">
        <f>F59+J59</f>
        <v>15374317</v>
      </c>
      <c r="V59" s="110">
        <f>U59/U60</f>
        <v>7.538720009890848E-2</v>
      </c>
      <c r="X59" s="82" t="s">
        <v>54</v>
      </c>
      <c r="Y59" s="110">
        <f t="shared" si="8"/>
        <v>0.1752808988764045</v>
      </c>
      <c r="AA59" s="137" t="s">
        <v>54</v>
      </c>
      <c r="AB59" s="108">
        <f t="shared" si="9"/>
        <v>7.538720009890848E-2</v>
      </c>
    </row>
    <row r="60" spans="1:28" x14ac:dyDescent="0.25">
      <c r="A60" s="170" t="s">
        <v>7</v>
      </c>
      <c r="B60" s="170"/>
      <c r="C60" s="170"/>
      <c r="D60" s="170"/>
      <c r="E60" s="56">
        <f t="shared" ref="E60:V60" si="10">SUM(E49:E59)</f>
        <v>117</v>
      </c>
      <c r="F60" s="56">
        <f t="shared" si="10"/>
        <v>79543956</v>
      </c>
      <c r="G60" s="56">
        <f t="shared" si="10"/>
        <v>237</v>
      </c>
      <c r="H60" s="56">
        <f t="shared" si="10"/>
        <v>7655059</v>
      </c>
      <c r="I60" s="56">
        <f t="shared" si="10"/>
        <v>79</v>
      </c>
      <c r="J60" s="56">
        <f t="shared" si="10"/>
        <v>15539065</v>
      </c>
      <c r="K60" s="56">
        <f t="shared" si="10"/>
        <v>3</v>
      </c>
      <c r="L60" s="56">
        <f t="shared" si="10"/>
        <v>75445000</v>
      </c>
      <c r="M60" s="58">
        <f t="shared" si="10"/>
        <v>7</v>
      </c>
      <c r="N60" s="58">
        <f t="shared" si="10"/>
        <v>25702091</v>
      </c>
      <c r="O60" s="56">
        <f t="shared" si="10"/>
        <v>2</v>
      </c>
      <c r="P60" s="58">
        <f t="shared" si="10"/>
        <v>52858</v>
      </c>
      <c r="Q60" s="58">
        <f t="shared" si="10"/>
        <v>0</v>
      </c>
      <c r="R60" s="80">
        <f t="shared" si="10"/>
        <v>0</v>
      </c>
      <c r="S60" s="58">
        <f t="shared" si="10"/>
        <v>445</v>
      </c>
      <c r="T60" s="109">
        <f t="shared" si="10"/>
        <v>1</v>
      </c>
      <c r="U60" s="58">
        <f t="shared" si="10"/>
        <v>203938029</v>
      </c>
      <c r="V60" s="111">
        <f t="shared" si="10"/>
        <v>1</v>
      </c>
      <c r="Y60" s="123"/>
      <c r="AA60" s="136"/>
      <c r="AB60" s="134"/>
    </row>
    <row r="61" spans="1:28" x14ac:dyDescent="0.25">
      <c r="AA61" s="136"/>
      <c r="AB61" s="134"/>
    </row>
    <row r="62" spans="1:28" x14ac:dyDescent="0.25">
      <c r="G62" s="131"/>
      <c r="J62" s="131"/>
    </row>
    <row r="63" spans="1:28" x14ac:dyDescent="0.25">
      <c r="I63" s="131"/>
      <c r="Y63" s="133"/>
    </row>
    <row r="64" spans="1:28" x14ac:dyDescent="0.25">
      <c r="T64" s="76"/>
    </row>
    <row r="65" spans="1:19" x14ac:dyDescent="0.25">
      <c r="A65" s="36" t="s">
        <v>244</v>
      </c>
    </row>
    <row r="67" spans="1:19" ht="75" x14ac:dyDescent="0.25">
      <c r="A67" s="171"/>
      <c r="B67" s="171"/>
      <c r="C67" s="171"/>
      <c r="D67" s="171"/>
      <c r="E67" s="171"/>
      <c r="F67" s="171"/>
      <c r="G67" s="55">
        <v>2012</v>
      </c>
      <c r="H67" s="55">
        <v>2013</v>
      </c>
      <c r="I67" s="55">
        <v>2014</v>
      </c>
      <c r="J67" s="55">
        <v>2015</v>
      </c>
      <c r="K67" s="55">
        <v>2016</v>
      </c>
      <c r="L67" s="55">
        <v>2017</v>
      </c>
      <c r="M67" s="72">
        <v>2018</v>
      </c>
      <c r="N67" s="99">
        <v>2019</v>
      </c>
      <c r="O67" s="126">
        <v>2020</v>
      </c>
      <c r="P67" s="132">
        <v>2021</v>
      </c>
      <c r="Q67" s="107" t="s">
        <v>233</v>
      </c>
      <c r="R67" s="77"/>
      <c r="S67" s="77"/>
    </row>
    <row r="68" spans="1:19" x14ac:dyDescent="0.25">
      <c r="A68" s="165" t="s">
        <v>46</v>
      </c>
      <c r="B68" s="165"/>
      <c r="C68" s="165"/>
      <c r="D68" s="165"/>
      <c r="E68" s="165"/>
      <c r="F68" s="165"/>
      <c r="G68" s="38">
        <v>281020028</v>
      </c>
      <c r="H68" s="38">
        <v>22481375</v>
      </c>
      <c r="I68" s="38">
        <v>229558777</v>
      </c>
      <c r="J68" s="38">
        <v>102811677</v>
      </c>
      <c r="K68" s="38">
        <v>100111710</v>
      </c>
      <c r="L68" s="38">
        <v>276439959</v>
      </c>
      <c r="M68" s="38">
        <v>184628086</v>
      </c>
      <c r="N68" s="38">
        <v>302945649</v>
      </c>
      <c r="O68" s="38">
        <v>688406181</v>
      </c>
      <c r="P68" s="38">
        <v>162865242</v>
      </c>
      <c r="Q68" s="9">
        <f>(P68-O68)/O68</f>
        <v>-0.76341693829155199</v>
      </c>
      <c r="R68" s="78"/>
      <c r="S68" s="78"/>
    </row>
    <row r="69" spans="1:19" x14ac:dyDescent="0.25">
      <c r="A69" s="165" t="s">
        <v>58</v>
      </c>
      <c r="B69" s="165"/>
      <c r="C69" s="165"/>
      <c r="D69" s="165"/>
      <c r="E69" s="165"/>
      <c r="F69" s="165"/>
      <c r="G69" s="118">
        <v>0</v>
      </c>
      <c r="H69" s="118">
        <v>0</v>
      </c>
      <c r="I69" s="118">
        <v>0</v>
      </c>
      <c r="J69" s="118">
        <v>0</v>
      </c>
      <c r="K69" s="118">
        <v>0</v>
      </c>
      <c r="L69" s="8">
        <v>21322962</v>
      </c>
      <c r="M69" s="8">
        <v>0</v>
      </c>
      <c r="N69" s="118">
        <v>0</v>
      </c>
      <c r="O69" s="92">
        <v>0</v>
      </c>
      <c r="P69" s="38">
        <v>25698470</v>
      </c>
      <c r="Q69" s="9">
        <v>1</v>
      </c>
      <c r="R69" s="78"/>
      <c r="S69" s="78"/>
    </row>
    <row r="70" spans="1:19" x14ac:dyDescent="0.25">
      <c r="A70" s="165" t="s">
        <v>59</v>
      </c>
      <c r="B70" s="165"/>
      <c r="C70" s="165"/>
      <c r="D70" s="165"/>
      <c r="E70" s="165"/>
      <c r="F70" s="165"/>
      <c r="G70" s="8">
        <v>26892277</v>
      </c>
      <c r="H70" s="8">
        <v>27461426</v>
      </c>
      <c r="I70" s="8">
        <v>38944180</v>
      </c>
      <c r="J70" s="8">
        <v>23704458</v>
      </c>
      <c r="K70" s="8">
        <v>21267963</v>
      </c>
      <c r="L70" s="119">
        <v>16661117</v>
      </c>
      <c r="M70" s="8">
        <v>26200698</v>
      </c>
      <c r="N70" s="8">
        <v>3771871</v>
      </c>
      <c r="O70" s="38">
        <v>9170906</v>
      </c>
      <c r="P70" s="38">
        <v>15374317</v>
      </c>
      <c r="Q70" s="9">
        <f>(P70-O70)/O70</f>
        <v>0.67642291830272816</v>
      </c>
      <c r="R70" s="78"/>
      <c r="S70" s="78"/>
    </row>
    <row r="71" spans="1:19" x14ac:dyDescent="0.25">
      <c r="A71" s="165" t="s">
        <v>47</v>
      </c>
      <c r="B71" s="165"/>
      <c r="C71" s="165"/>
      <c r="D71" s="165"/>
      <c r="E71" s="165"/>
      <c r="F71" s="165"/>
      <c r="G71" s="8">
        <v>4460635</v>
      </c>
      <c r="H71" s="8">
        <v>325817</v>
      </c>
      <c r="I71" s="8">
        <v>1490641</v>
      </c>
      <c r="J71" s="8">
        <v>571176</v>
      </c>
      <c r="K71" s="8">
        <v>565603</v>
      </c>
      <c r="L71" s="8">
        <v>1059157</v>
      </c>
      <c r="M71" s="8">
        <v>587987</v>
      </c>
      <c r="N71" s="8">
        <f>N68/266</f>
        <v>1138893.4172932331</v>
      </c>
      <c r="O71" s="38">
        <f>O68/295</f>
        <v>2333580.2745762714</v>
      </c>
      <c r="P71" s="38">
        <f>P68/361</f>
        <v>451150.25484764541</v>
      </c>
      <c r="Q71" s="9">
        <f>(P71-O71)/O71</f>
        <v>-0.80667035123547892</v>
      </c>
      <c r="R71" s="78"/>
      <c r="S71" s="78"/>
    </row>
    <row r="72" spans="1:19" x14ac:dyDescent="0.25">
      <c r="A72" s="165" t="s">
        <v>60</v>
      </c>
      <c r="B72" s="165"/>
      <c r="C72" s="165"/>
      <c r="D72" s="165"/>
      <c r="E72" s="165"/>
      <c r="F72" s="165"/>
      <c r="G72" s="118">
        <v>0</v>
      </c>
      <c r="H72" s="118">
        <v>0</v>
      </c>
      <c r="I72" s="118">
        <v>0</v>
      </c>
      <c r="J72" s="118">
        <v>0</v>
      </c>
      <c r="K72" s="118">
        <v>0</v>
      </c>
      <c r="L72" s="8">
        <v>4264592</v>
      </c>
      <c r="M72" s="8">
        <v>0</v>
      </c>
      <c r="N72" s="8">
        <v>0</v>
      </c>
      <c r="O72" s="92">
        <v>0</v>
      </c>
      <c r="P72" s="38">
        <f>P69/6</f>
        <v>4283078.333333333</v>
      </c>
      <c r="Q72" s="9">
        <v>1</v>
      </c>
      <c r="R72" s="78"/>
      <c r="S72" s="78"/>
    </row>
    <row r="73" spans="1:19" x14ac:dyDescent="0.25">
      <c r="A73" s="165" t="s">
        <v>61</v>
      </c>
      <c r="B73" s="165"/>
      <c r="C73" s="165"/>
      <c r="D73" s="165"/>
      <c r="E73" s="165"/>
      <c r="F73" s="165"/>
      <c r="G73" s="38">
        <v>3361535</v>
      </c>
      <c r="H73" s="38">
        <v>2288452</v>
      </c>
      <c r="I73" s="38">
        <v>3894418</v>
      </c>
      <c r="J73" s="38">
        <v>2963057</v>
      </c>
      <c r="K73" s="38">
        <v>308231</v>
      </c>
      <c r="L73" s="85">
        <v>193734</v>
      </c>
      <c r="M73" s="38">
        <v>222039</v>
      </c>
      <c r="N73" s="38">
        <f>N70/69</f>
        <v>54664.797101449272</v>
      </c>
      <c r="O73" s="38">
        <v>191061</v>
      </c>
      <c r="P73" s="38">
        <f>P70/78</f>
        <v>197106.62820512822</v>
      </c>
      <c r="Q73" s="9">
        <f>(P73-O73)/O73</f>
        <v>3.1642398004449984E-2</v>
      </c>
    </row>
  </sheetData>
  <customSheetViews>
    <customSheetView guid="{C520D7F7-BD71-4ED9-BD7D-7AD450B86C47}" scale="90">
      <selection activeCell="M22" sqref="M22"/>
      <pageMargins left="0.7" right="0.7" top="0.75" bottom="0.75" header="0.3" footer="0.3"/>
      <pageSetup paperSize="9" orientation="portrait" r:id="rId1"/>
    </customSheetView>
  </customSheetViews>
  <mergeCells count="42">
    <mergeCell ref="Z3:Z4"/>
    <mergeCell ref="A18:A19"/>
    <mergeCell ref="B18:E18"/>
    <mergeCell ref="A33:C34"/>
    <mergeCell ref="D33:F33"/>
    <mergeCell ref="G33:I33"/>
    <mergeCell ref="J33:L33"/>
    <mergeCell ref="N3:P3"/>
    <mergeCell ref="Q3:S3"/>
    <mergeCell ref="A3:A4"/>
    <mergeCell ref="B3:D3"/>
    <mergeCell ref="E3:G3"/>
    <mergeCell ref="H3:J3"/>
    <mergeCell ref="K3:M3"/>
    <mergeCell ref="W3:Y3"/>
    <mergeCell ref="T3:V3"/>
    <mergeCell ref="E47:F47"/>
    <mergeCell ref="G47:H47"/>
    <mergeCell ref="I47:J47"/>
    <mergeCell ref="A35:C35"/>
    <mergeCell ref="A36:C36"/>
    <mergeCell ref="A37:C37"/>
    <mergeCell ref="A38:C38"/>
    <mergeCell ref="A39:C39"/>
    <mergeCell ref="A40:C40"/>
    <mergeCell ref="A43:C43"/>
    <mergeCell ref="Q47:R47"/>
    <mergeCell ref="S47:V47"/>
    <mergeCell ref="A70:F70"/>
    <mergeCell ref="A73:F73"/>
    <mergeCell ref="A41:C41"/>
    <mergeCell ref="A42:C42"/>
    <mergeCell ref="M47:N47"/>
    <mergeCell ref="A72:F72"/>
    <mergeCell ref="A60:D60"/>
    <mergeCell ref="A67:F67"/>
    <mergeCell ref="A68:F68"/>
    <mergeCell ref="A69:F69"/>
    <mergeCell ref="A71:F71"/>
    <mergeCell ref="K47:L47"/>
    <mergeCell ref="O47:P47"/>
    <mergeCell ref="A47:D48"/>
  </mergeCells>
  <conditionalFormatting sqref="W5:W13">
    <cfRule type="iconSet" priority="10">
      <iconSet iconSet="3Arrows">
        <cfvo type="percent" val="0"/>
        <cfvo type="percent" val="33"/>
        <cfvo type="percent" val="67"/>
      </iconSet>
    </cfRule>
  </conditionalFormatting>
  <conditionalFormatting sqref="W5:W14">
    <cfRule type="iconSet" priority="4">
      <iconSet iconSet="3Arrows">
        <cfvo type="percent" val="0"/>
        <cfvo type="percent" val="33"/>
        <cfvo type="percent" val="67"/>
      </iconSet>
    </cfRule>
  </conditionalFormatting>
  <conditionalFormatting sqref="X5:X14">
    <cfRule type="iconSet" priority="2">
      <iconSet iconSet="3Arrows">
        <cfvo type="percent" val="0"/>
        <cfvo type="percent" val="33"/>
        <cfvo type="percent" val="67"/>
      </iconSet>
    </cfRule>
  </conditionalFormatting>
  <conditionalFormatting sqref="Y5:Y14">
    <cfRule type="iconSet" priority="1">
      <iconSet iconSet="3Arrows">
        <cfvo type="percent" val="0"/>
        <cfvo type="percent" val="33"/>
        <cfvo type="percent" val="67"/>
      </iconSet>
    </cfRule>
  </conditionalFormatting>
  <pageMargins left="0.7" right="0.7" top="0.75" bottom="0.75" header="0.3" footer="0.3"/>
  <pageSetup paperSize="9" scale="34" orientation="landscape"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75"/>
  <sheetViews>
    <sheetView topLeftCell="A54" workbookViewId="0">
      <selection activeCell="E12" sqref="E12"/>
    </sheetView>
  </sheetViews>
  <sheetFormatPr defaultRowHeight="15" x14ac:dyDescent="0.25"/>
  <cols>
    <col min="2" max="2" width="59.140625" style="95" customWidth="1"/>
  </cols>
  <sheetData>
    <row r="1" spans="1:4" x14ac:dyDescent="0.25">
      <c r="A1" s="192" t="s">
        <v>237</v>
      </c>
      <c r="B1" s="192"/>
      <c r="C1" s="192"/>
      <c r="D1" s="192"/>
    </row>
    <row r="2" spans="1:4" s="91" customFormat="1" x14ac:dyDescent="0.25">
      <c r="A2" s="100"/>
      <c r="B2" s="100"/>
      <c r="C2" s="100"/>
      <c r="D2" s="100"/>
    </row>
    <row r="3" spans="1:4" ht="15.75" thickBot="1" x14ac:dyDescent="0.3">
      <c r="A3" s="196" t="s">
        <v>175</v>
      </c>
      <c r="B3" s="197" t="s">
        <v>176</v>
      </c>
      <c r="C3" s="87"/>
      <c r="D3" s="87"/>
    </row>
    <row r="4" spans="1:4" ht="15.75" thickTop="1" x14ac:dyDescent="0.25">
      <c r="A4" s="194" t="s">
        <v>84</v>
      </c>
      <c r="B4" s="195" t="s">
        <v>262</v>
      </c>
      <c r="C4" s="88"/>
      <c r="D4" s="88"/>
    </row>
    <row r="5" spans="1:4" x14ac:dyDescent="0.25">
      <c r="A5" s="89" t="s">
        <v>86</v>
      </c>
      <c r="B5" s="104" t="s">
        <v>177</v>
      </c>
      <c r="C5" s="88"/>
      <c r="D5" s="88"/>
    </row>
    <row r="6" spans="1:4" x14ac:dyDescent="0.25">
      <c r="A6" s="89" t="s">
        <v>87</v>
      </c>
      <c r="B6" s="104" t="s">
        <v>249</v>
      </c>
      <c r="C6" s="88"/>
      <c r="D6" s="88"/>
    </row>
    <row r="7" spans="1:4" x14ac:dyDescent="0.25">
      <c r="A7" s="89" t="s">
        <v>88</v>
      </c>
      <c r="B7" s="104" t="s">
        <v>245</v>
      </c>
      <c r="C7" s="88"/>
      <c r="D7" s="88"/>
    </row>
    <row r="8" spans="1:4" s="91" customFormat="1" x14ac:dyDescent="0.25">
      <c r="A8" s="92" t="s">
        <v>89</v>
      </c>
      <c r="B8" s="104" t="s">
        <v>246</v>
      </c>
    </row>
    <row r="9" spans="1:4" x14ac:dyDescent="0.25">
      <c r="A9" s="89" t="s">
        <v>90</v>
      </c>
      <c r="B9" s="104" t="s">
        <v>248</v>
      </c>
      <c r="C9" s="88"/>
      <c r="D9" s="88"/>
    </row>
    <row r="10" spans="1:4" x14ac:dyDescent="0.25">
      <c r="A10" s="92" t="s">
        <v>91</v>
      </c>
      <c r="B10" s="104" t="s">
        <v>178</v>
      </c>
      <c r="C10" s="88"/>
      <c r="D10" s="88"/>
    </row>
    <row r="11" spans="1:4" x14ac:dyDescent="0.25">
      <c r="A11" s="89" t="s">
        <v>92</v>
      </c>
      <c r="B11" s="104" t="s">
        <v>263</v>
      </c>
      <c r="C11" s="88"/>
      <c r="D11" s="88"/>
    </row>
    <row r="12" spans="1:4" x14ac:dyDescent="0.25">
      <c r="A12" s="89" t="s">
        <v>93</v>
      </c>
      <c r="B12" s="104" t="s">
        <v>264</v>
      </c>
      <c r="C12" s="88"/>
      <c r="D12" s="88"/>
    </row>
    <row r="13" spans="1:4" x14ac:dyDescent="0.25">
      <c r="A13" s="89" t="s">
        <v>94</v>
      </c>
      <c r="B13" s="104" t="s">
        <v>179</v>
      </c>
      <c r="C13" s="88"/>
      <c r="D13" s="88"/>
    </row>
    <row r="14" spans="1:4" x14ac:dyDescent="0.25">
      <c r="A14" s="89" t="s">
        <v>96</v>
      </c>
      <c r="B14" s="104" t="s">
        <v>180</v>
      </c>
      <c r="C14" s="88"/>
      <c r="D14" s="88"/>
    </row>
    <row r="15" spans="1:4" x14ac:dyDescent="0.25">
      <c r="A15" s="89" t="s">
        <v>97</v>
      </c>
      <c r="B15" s="104" t="s">
        <v>181</v>
      </c>
      <c r="C15" s="88"/>
      <c r="D15" s="88"/>
    </row>
    <row r="16" spans="1:4" x14ac:dyDescent="0.25">
      <c r="A16" s="89" t="s">
        <v>98</v>
      </c>
      <c r="B16" s="104" t="s">
        <v>182</v>
      </c>
      <c r="C16" s="88"/>
      <c r="D16" s="88"/>
    </row>
    <row r="17" spans="1:4" x14ac:dyDescent="0.25">
      <c r="A17" s="89" t="s">
        <v>99</v>
      </c>
      <c r="B17" s="104" t="s">
        <v>247</v>
      </c>
      <c r="C17" s="88"/>
      <c r="D17" s="88"/>
    </row>
    <row r="18" spans="1:4" x14ac:dyDescent="0.25">
      <c r="A18" s="89" t="s">
        <v>100</v>
      </c>
      <c r="B18" s="104" t="s">
        <v>183</v>
      </c>
      <c r="C18" s="88"/>
      <c r="D18" s="88"/>
    </row>
    <row r="19" spans="1:4" x14ac:dyDescent="0.25">
      <c r="A19" s="89" t="s">
        <v>101</v>
      </c>
      <c r="B19" s="142" t="s">
        <v>219</v>
      </c>
      <c r="C19" s="87"/>
      <c r="D19" s="87"/>
    </row>
    <row r="20" spans="1:4" x14ac:dyDescent="0.25">
      <c r="A20" s="89" t="s">
        <v>103</v>
      </c>
      <c r="B20" s="104" t="s">
        <v>265</v>
      </c>
      <c r="C20" s="87"/>
      <c r="D20" s="87"/>
    </row>
    <row r="21" spans="1:4" x14ac:dyDescent="0.25">
      <c r="A21" s="89" t="s">
        <v>105</v>
      </c>
      <c r="B21" s="143" t="s">
        <v>220</v>
      </c>
      <c r="C21" s="87"/>
      <c r="D21" s="87"/>
    </row>
    <row r="22" spans="1:4" x14ac:dyDescent="0.25">
      <c r="A22" s="89" t="s">
        <v>106</v>
      </c>
      <c r="B22" s="104" t="s">
        <v>266</v>
      </c>
      <c r="C22" s="87"/>
      <c r="D22" s="87"/>
    </row>
    <row r="23" spans="1:4" x14ac:dyDescent="0.25">
      <c r="A23" s="89" t="s">
        <v>107</v>
      </c>
      <c r="B23" s="104" t="s">
        <v>267</v>
      </c>
      <c r="C23" s="87"/>
      <c r="D23" s="87"/>
    </row>
    <row r="24" spans="1:4" x14ac:dyDescent="0.25">
      <c r="A24" s="89" t="s">
        <v>108</v>
      </c>
      <c r="B24" s="104" t="s">
        <v>268</v>
      </c>
      <c r="C24" s="87"/>
      <c r="D24" s="87"/>
    </row>
    <row r="25" spans="1:4" x14ac:dyDescent="0.25">
      <c r="A25" s="89" t="s">
        <v>109</v>
      </c>
      <c r="B25" s="104" t="s">
        <v>269</v>
      </c>
      <c r="C25" s="87"/>
      <c r="D25" s="87"/>
    </row>
    <row r="26" spans="1:4" x14ac:dyDescent="0.25">
      <c r="A26" s="89" t="s">
        <v>111</v>
      </c>
      <c r="B26" s="104" t="s">
        <v>270</v>
      </c>
      <c r="C26" s="87"/>
      <c r="D26" s="87"/>
    </row>
    <row r="27" spans="1:4" x14ac:dyDescent="0.25">
      <c r="A27" s="89" t="s">
        <v>113</v>
      </c>
      <c r="B27" s="104" t="s">
        <v>271</v>
      </c>
      <c r="C27" s="87"/>
      <c r="D27" s="87"/>
    </row>
    <row r="28" spans="1:4" x14ac:dyDescent="0.25">
      <c r="A28" s="89" t="s">
        <v>114</v>
      </c>
      <c r="B28" s="104" t="s">
        <v>272</v>
      </c>
      <c r="C28" s="87"/>
      <c r="D28" s="87"/>
    </row>
    <row r="29" spans="1:4" x14ac:dyDescent="0.25">
      <c r="A29" s="89" t="s">
        <v>116</v>
      </c>
      <c r="B29" s="104" t="s">
        <v>273</v>
      </c>
      <c r="C29" s="87"/>
      <c r="D29" s="87"/>
    </row>
    <row r="30" spans="1:4" x14ac:dyDescent="0.25">
      <c r="A30" s="89" t="s">
        <v>117</v>
      </c>
      <c r="B30" s="104" t="s">
        <v>274</v>
      </c>
      <c r="C30" s="87"/>
      <c r="D30" s="87"/>
    </row>
    <row r="31" spans="1:4" x14ac:dyDescent="0.25">
      <c r="A31" s="89" t="s">
        <v>118</v>
      </c>
      <c r="B31" s="104" t="s">
        <v>275</v>
      </c>
      <c r="C31" s="87"/>
      <c r="D31" s="87"/>
    </row>
    <row r="32" spans="1:4" x14ac:dyDescent="0.25">
      <c r="A32" s="89" t="s">
        <v>120</v>
      </c>
      <c r="B32" s="104" t="s">
        <v>276</v>
      </c>
      <c r="C32" s="87"/>
      <c r="D32" s="87"/>
    </row>
    <row r="33" spans="1:4" x14ac:dyDescent="0.25">
      <c r="A33" s="89" t="s">
        <v>121</v>
      </c>
      <c r="B33" s="104" t="s">
        <v>184</v>
      </c>
      <c r="C33" s="87"/>
      <c r="D33" s="87"/>
    </row>
    <row r="34" spans="1:4" x14ac:dyDescent="0.25">
      <c r="A34" s="89" t="s">
        <v>122</v>
      </c>
      <c r="B34" s="104" t="s">
        <v>185</v>
      </c>
      <c r="C34" s="87"/>
      <c r="D34" s="87"/>
    </row>
    <row r="35" spans="1:4" x14ac:dyDescent="0.25">
      <c r="A35" s="89" t="s">
        <v>124</v>
      </c>
      <c r="B35" s="104" t="s">
        <v>158</v>
      </c>
      <c r="C35" s="87"/>
      <c r="D35" s="87"/>
    </row>
    <row r="36" spans="1:4" x14ac:dyDescent="0.25">
      <c r="A36" s="89" t="s">
        <v>126</v>
      </c>
      <c r="B36" s="104" t="s">
        <v>172</v>
      </c>
      <c r="C36" s="87"/>
      <c r="D36" s="87"/>
    </row>
    <row r="37" spans="1:4" x14ac:dyDescent="0.25">
      <c r="A37" s="89" t="s">
        <v>128</v>
      </c>
      <c r="B37" s="104" t="s">
        <v>186</v>
      </c>
      <c r="C37" s="87"/>
      <c r="D37" s="87"/>
    </row>
    <row r="38" spans="1:4" x14ac:dyDescent="0.25">
      <c r="A38" s="89" t="s">
        <v>129</v>
      </c>
      <c r="B38" s="104" t="s">
        <v>187</v>
      </c>
      <c r="C38" s="87"/>
      <c r="D38" s="87"/>
    </row>
    <row r="39" spans="1:4" x14ac:dyDescent="0.25">
      <c r="A39" s="89" t="s">
        <v>130</v>
      </c>
      <c r="B39" s="104" t="s">
        <v>138</v>
      </c>
      <c r="C39" s="87"/>
      <c r="D39" s="87"/>
    </row>
    <row r="40" spans="1:4" x14ac:dyDescent="0.25">
      <c r="A40" s="89" t="s">
        <v>131</v>
      </c>
      <c r="B40" s="104" t="s">
        <v>188</v>
      </c>
      <c r="C40" s="87"/>
      <c r="D40" s="87"/>
    </row>
    <row r="41" spans="1:4" x14ac:dyDescent="0.25">
      <c r="A41" s="89" t="s">
        <v>132</v>
      </c>
      <c r="B41" s="104" t="s">
        <v>125</v>
      </c>
      <c r="C41" s="87"/>
      <c r="D41" s="87"/>
    </row>
    <row r="42" spans="1:4" x14ac:dyDescent="0.25">
      <c r="A42" s="89" t="s">
        <v>133</v>
      </c>
      <c r="B42" s="104" t="s">
        <v>160</v>
      </c>
      <c r="C42" s="103"/>
      <c r="D42" s="87"/>
    </row>
    <row r="43" spans="1:4" x14ac:dyDescent="0.25">
      <c r="A43" s="89" t="s">
        <v>134</v>
      </c>
      <c r="B43" s="104" t="s">
        <v>189</v>
      </c>
      <c r="C43" s="87"/>
      <c r="D43" s="87"/>
    </row>
    <row r="44" spans="1:4" x14ac:dyDescent="0.25">
      <c r="A44" s="89" t="s">
        <v>135</v>
      </c>
      <c r="B44" s="104" t="s">
        <v>190</v>
      </c>
      <c r="C44" s="87"/>
      <c r="D44" s="87"/>
    </row>
    <row r="45" spans="1:4" x14ac:dyDescent="0.25">
      <c r="A45" s="89" t="s">
        <v>136</v>
      </c>
      <c r="B45" s="104" t="s">
        <v>174</v>
      </c>
      <c r="C45" s="87"/>
      <c r="D45" s="87"/>
    </row>
    <row r="46" spans="1:4" x14ac:dyDescent="0.25">
      <c r="A46" s="89" t="s">
        <v>137</v>
      </c>
      <c r="B46" s="104" t="s">
        <v>146</v>
      </c>
      <c r="C46" s="87"/>
      <c r="D46" s="87"/>
    </row>
    <row r="47" spans="1:4" x14ac:dyDescent="0.25">
      <c r="A47" s="89" t="s">
        <v>139</v>
      </c>
      <c r="B47" s="104" t="s">
        <v>102</v>
      </c>
      <c r="C47" s="87"/>
      <c r="D47" s="87"/>
    </row>
    <row r="48" spans="1:4" x14ac:dyDescent="0.25">
      <c r="A48" s="89" t="s">
        <v>140</v>
      </c>
      <c r="B48" s="104" t="s">
        <v>191</v>
      </c>
      <c r="C48" s="87"/>
      <c r="D48" s="87"/>
    </row>
    <row r="49" spans="1:4" x14ac:dyDescent="0.25">
      <c r="A49" s="89" t="s">
        <v>141</v>
      </c>
      <c r="B49" s="104" t="s">
        <v>110</v>
      </c>
      <c r="C49" s="87"/>
      <c r="D49" s="87"/>
    </row>
    <row r="50" spans="1:4" x14ac:dyDescent="0.25">
      <c r="A50" s="89" t="s">
        <v>142</v>
      </c>
      <c r="B50" s="104" t="s">
        <v>112</v>
      </c>
      <c r="C50" s="87"/>
      <c r="D50" s="87"/>
    </row>
    <row r="51" spans="1:4" x14ac:dyDescent="0.25">
      <c r="A51" s="89" t="s">
        <v>143</v>
      </c>
      <c r="B51" s="104" t="s">
        <v>192</v>
      </c>
      <c r="C51" s="87"/>
      <c r="D51" s="87"/>
    </row>
    <row r="52" spans="1:4" x14ac:dyDescent="0.25">
      <c r="A52" s="89" t="s">
        <v>144</v>
      </c>
      <c r="B52" s="104" t="s">
        <v>115</v>
      </c>
      <c r="C52" s="87"/>
      <c r="D52" s="87"/>
    </row>
    <row r="53" spans="1:4" x14ac:dyDescent="0.25">
      <c r="A53" s="89" t="s">
        <v>145</v>
      </c>
      <c r="B53" s="104" t="s">
        <v>119</v>
      </c>
      <c r="C53" s="87"/>
      <c r="D53" s="87"/>
    </row>
    <row r="54" spans="1:4" x14ac:dyDescent="0.25">
      <c r="A54" s="89" t="s">
        <v>147</v>
      </c>
      <c r="B54" s="104" t="s">
        <v>193</v>
      </c>
      <c r="C54" s="87"/>
      <c r="D54" s="87"/>
    </row>
    <row r="55" spans="1:4" x14ac:dyDescent="0.25">
      <c r="A55" s="89" t="s">
        <v>148</v>
      </c>
      <c r="B55" s="104" t="s">
        <v>163</v>
      </c>
      <c r="C55" s="87"/>
      <c r="D55" s="87"/>
    </row>
    <row r="56" spans="1:4" x14ac:dyDescent="0.25">
      <c r="A56" s="89" t="s">
        <v>149</v>
      </c>
      <c r="B56" s="104" t="s">
        <v>165</v>
      </c>
      <c r="C56" s="87"/>
      <c r="D56" s="87"/>
    </row>
    <row r="57" spans="1:4" x14ac:dyDescent="0.25">
      <c r="A57" s="89" t="s">
        <v>150</v>
      </c>
      <c r="B57" s="104" t="s">
        <v>127</v>
      </c>
      <c r="C57" s="87"/>
      <c r="D57" s="87"/>
    </row>
    <row r="58" spans="1:4" x14ac:dyDescent="0.25">
      <c r="A58" s="90" t="s">
        <v>151</v>
      </c>
      <c r="B58" s="104" t="s">
        <v>167</v>
      </c>
      <c r="C58" s="87"/>
      <c r="D58" s="87"/>
    </row>
    <row r="59" spans="1:4" x14ac:dyDescent="0.25">
      <c r="A59" s="90" t="s">
        <v>152</v>
      </c>
      <c r="B59" s="104" t="s">
        <v>123</v>
      </c>
      <c r="C59" s="87"/>
      <c r="D59" s="87"/>
    </row>
    <row r="60" spans="1:4" x14ac:dyDescent="0.25">
      <c r="A60" s="90" t="s">
        <v>153</v>
      </c>
      <c r="B60" s="104" t="s">
        <v>104</v>
      </c>
      <c r="C60" s="87"/>
      <c r="D60" s="87"/>
    </row>
    <row r="61" spans="1:4" x14ac:dyDescent="0.25">
      <c r="A61" s="90" t="s">
        <v>154</v>
      </c>
      <c r="B61" s="104" t="s">
        <v>95</v>
      </c>
      <c r="C61" s="87"/>
      <c r="D61" s="87"/>
    </row>
    <row r="62" spans="1:4" x14ac:dyDescent="0.25">
      <c r="A62" s="90" t="s">
        <v>155</v>
      </c>
      <c r="B62" s="104" t="s">
        <v>194</v>
      </c>
      <c r="C62" s="87"/>
      <c r="D62" s="87"/>
    </row>
    <row r="63" spans="1:4" x14ac:dyDescent="0.25">
      <c r="A63" s="90" t="s">
        <v>156</v>
      </c>
      <c r="B63" s="104" t="s">
        <v>169</v>
      </c>
      <c r="C63" s="87"/>
      <c r="D63" s="87"/>
    </row>
    <row r="64" spans="1:4" x14ac:dyDescent="0.25">
      <c r="A64" s="90" t="s">
        <v>157</v>
      </c>
      <c r="B64" s="104" t="s">
        <v>195</v>
      </c>
      <c r="C64" s="87"/>
      <c r="D64" s="87"/>
    </row>
    <row r="65" spans="1:4" x14ac:dyDescent="0.25">
      <c r="A65" s="90" t="s">
        <v>159</v>
      </c>
      <c r="B65" s="104" t="s">
        <v>196</v>
      </c>
      <c r="C65" s="87"/>
      <c r="D65" s="87"/>
    </row>
    <row r="66" spans="1:4" x14ac:dyDescent="0.25">
      <c r="A66" s="90" t="s">
        <v>161</v>
      </c>
      <c r="B66" s="104" t="s">
        <v>197</v>
      </c>
      <c r="C66" s="87"/>
      <c r="D66" s="87"/>
    </row>
    <row r="67" spans="1:4" x14ac:dyDescent="0.25">
      <c r="A67" s="90" t="s">
        <v>162</v>
      </c>
      <c r="B67" s="104" t="s">
        <v>198</v>
      </c>
      <c r="C67" s="87"/>
      <c r="D67" s="87"/>
    </row>
    <row r="68" spans="1:4" x14ac:dyDescent="0.25">
      <c r="A68" s="90" t="s">
        <v>164</v>
      </c>
      <c r="B68" s="104" t="s">
        <v>199</v>
      </c>
      <c r="C68" s="87"/>
      <c r="D68" s="87"/>
    </row>
    <row r="69" spans="1:4" x14ac:dyDescent="0.25">
      <c r="A69" s="90" t="s">
        <v>166</v>
      </c>
      <c r="B69" s="104" t="s">
        <v>200</v>
      </c>
      <c r="D69" s="87"/>
    </row>
    <row r="70" spans="1:4" x14ac:dyDescent="0.25">
      <c r="A70" s="94" t="s">
        <v>168</v>
      </c>
      <c r="B70" s="104" t="s">
        <v>85</v>
      </c>
    </row>
    <row r="71" spans="1:4" x14ac:dyDescent="0.25">
      <c r="A71" s="94" t="s">
        <v>170</v>
      </c>
      <c r="B71" s="105" t="s">
        <v>201</v>
      </c>
    </row>
    <row r="72" spans="1:4" x14ac:dyDescent="0.25">
      <c r="A72" s="94" t="s">
        <v>171</v>
      </c>
      <c r="B72" s="104" t="s">
        <v>277</v>
      </c>
    </row>
    <row r="73" spans="1:4" x14ac:dyDescent="0.25">
      <c r="A73" s="94" t="s">
        <v>173</v>
      </c>
      <c r="B73" s="104" t="s">
        <v>202</v>
      </c>
    </row>
    <row r="74" spans="1:4" x14ac:dyDescent="0.25">
      <c r="A74" s="94" t="s">
        <v>221</v>
      </c>
      <c r="B74" s="104" t="s">
        <v>278</v>
      </c>
    </row>
    <row r="75" spans="1:4" x14ac:dyDescent="0.25">
      <c r="A75" s="94" t="s">
        <v>222</v>
      </c>
      <c r="B75" s="118" t="s">
        <v>218</v>
      </c>
    </row>
  </sheetData>
  <customSheetViews>
    <customSheetView guid="{C520D7F7-BD71-4ED9-BD7D-7AD450B86C47}">
      <selection activeCell="H36" sqref="H36"/>
      <pageMargins left="0.7" right="0.7" top="0.75" bottom="0.75" header="0.3" footer="0.3"/>
    </customSheetView>
  </customSheetViews>
  <mergeCells count="1">
    <mergeCell ref="A1:D1"/>
  </mergeCells>
  <phoneticPr fontId="4" type="noConversion"/>
  <pageMargins left="0.7" right="0.7" top="0.75" bottom="0.75" header="0.3" footer="0.3"/>
  <pageSetup paperSize="9" scale="6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29"/>
  <sheetViews>
    <sheetView zoomScale="80" zoomScaleNormal="80" workbookViewId="0">
      <selection activeCell="S6" sqref="S6"/>
    </sheetView>
  </sheetViews>
  <sheetFormatPr defaultRowHeight="15" x14ac:dyDescent="0.25"/>
  <cols>
    <col min="13" max="14" width="10" bestFit="1" customWidth="1"/>
  </cols>
  <sheetData>
    <row r="1" spans="1:15" x14ac:dyDescent="0.25">
      <c r="A1" s="98" t="s">
        <v>69</v>
      </c>
      <c r="B1" s="91"/>
      <c r="C1" s="91"/>
      <c r="D1" s="91"/>
      <c r="E1" s="91"/>
      <c r="F1" s="91"/>
      <c r="G1" s="91"/>
      <c r="H1" s="91"/>
      <c r="I1" s="91"/>
      <c r="J1" s="91"/>
      <c r="K1" s="91"/>
      <c r="L1" s="91"/>
      <c r="M1" s="91"/>
      <c r="N1" s="91"/>
      <c r="O1" s="91"/>
    </row>
    <row r="3" spans="1:15" ht="73.5" customHeight="1" x14ac:dyDescent="0.25">
      <c r="A3" s="92" t="s">
        <v>84</v>
      </c>
      <c r="B3" s="193" t="s">
        <v>253</v>
      </c>
      <c r="C3" s="193"/>
      <c r="D3" s="193"/>
      <c r="E3" s="193"/>
      <c r="F3" s="193"/>
      <c r="G3" s="193"/>
      <c r="H3" s="193"/>
      <c r="I3" s="193"/>
      <c r="J3" s="193"/>
      <c r="K3" s="91"/>
      <c r="L3" s="91"/>
      <c r="M3" s="91"/>
      <c r="N3" s="91"/>
      <c r="O3" s="91"/>
    </row>
    <row r="4" spans="1:15" ht="59.25" customHeight="1" x14ac:dyDescent="0.25">
      <c r="A4" s="92" t="s">
        <v>86</v>
      </c>
      <c r="B4" s="193" t="s">
        <v>250</v>
      </c>
      <c r="C4" s="193"/>
      <c r="D4" s="193"/>
      <c r="E4" s="193"/>
      <c r="F4" s="193"/>
      <c r="G4" s="193"/>
      <c r="H4" s="193"/>
      <c r="I4" s="193"/>
      <c r="J4" s="193"/>
      <c r="K4" s="91"/>
      <c r="L4" s="91"/>
      <c r="M4" s="91"/>
      <c r="N4" s="91"/>
      <c r="O4" s="91"/>
    </row>
    <row r="5" spans="1:15" ht="60" customHeight="1" x14ac:dyDescent="0.25">
      <c r="A5" s="92" t="s">
        <v>87</v>
      </c>
      <c r="B5" s="193" t="s">
        <v>258</v>
      </c>
      <c r="C5" s="193"/>
      <c r="D5" s="193"/>
      <c r="E5" s="193"/>
      <c r="F5" s="193"/>
      <c r="G5" s="193"/>
      <c r="H5" s="193"/>
      <c r="I5" s="193"/>
      <c r="J5" s="193"/>
      <c r="K5" s="91"/>
      <c r="L5" s="91"/>
      <c r="M5" s="91"/>
      <c r="N5" s="91"/>
      <c r="O5" s="91"/>
    </row>
    <row r="6" spans="1:15" ht="122.25" customHeight="1" x14ac:dyDescent="0.25">
      <c r="A6" s="92" t="s">
        <v>88</v>
      </c>
      <c r="B6" s="193" t="s">
        <v>259</v>
      </c>
      <c r="C6" s="193"/>
      <c r="D6" s="193"/>
      <c r="E6" s="193"/>
      <c r="F6" s="193"/>
      <c r="G6" s="193"/>
      <c r="H6" s="193"/>
      <c r="I6" s="193"/>
      <c r="J6" s="193"/>
      <c r="K6" s="91"/>
      <c r="L6" s="95"/>
      <c r="M6" s="91"/>
      <c r="N6" s="91"/>
      <c r="O6" s="91"/>
    </row>
    <row r="7" spans="1:15" ht="43.5" customHeight="1" x14ac:dyDescent="0.25">
      <c r="A7" s="94" t="s">
        <v>89</v>
      </c>
      <c r="B7" s="193" t="s">
        <v>260</v>
      </c>
      <c r="C7" s="193"/>
      <c r="D7" s="193"/>
      <c r="E7" s="193"/>
      <c r="F7" s="193"/>
      <c r="G7" s="193"/>
      <c r="H7" s="193"/>
      <c r="I7" s="193"/>
      <c r="J7" s="193"/>
      <c r="K7" s="91"/>
      <c r="L7" s="91"/>
      <c r="M7" s="91"/>
      <c r="N7" s="91"/>
      <c r="O7" s="91"/>
    </row>
    <row r="8" spans="1:15" ht="49.5" customHeight="1" x14ac:dyDescent="0.25">
      <c r="A8" s="94" t="s">
        <v>90</v>
      </c>
      <c r="B8" s="193" t="s">
        <v>251</v>
      </c>
      <c r="C8" s="193"/>
      <c r="D8" s="193"/>
      <c r="E8" s="193"/>
      <c r="F8" s="193"/>
      <c r="G8" s="193"/>
      <c r="H8" s="193"/>
      <c r="I8" s="193"/>
      <c r="J8" s="193"/>
    </row>
    <row r="9" spans="1:15" ht="78.75" customHeight="1" x14ac:dyDescent="0.25">
      <c r="A9" s="94" t="s">
        <v>91</v>
      </c>
      <c r="B9" s="193" t="s">
        <v>261</v>
      </c>
      <c r="C9" s="193"/>
      <c r="D9" s="193"/>
      <c r="E9" s="193"/>
      <c r="F9" s="193"/>
      <c r="G9" s="193"/>
      <c r="H9" s="193"/>
      <c r="I9" s="193"/>
      <c r="J9" s="193"/>
    </row>
    <row r="10" spans="1:15" ht="106.5" customHeight="1" x14ac:dyDescent="0.25">
      <c r="A10" s="94" t="s">
        <v>92</v>
      </c>
      <c r="B10" s="193" t="s">
        <v>254</v>
      </c>
      <c r="C10" s="193"/>
      <c r="D10" s="193"/>
      <c r="E10" s="193"/>
      <c r="F10" s="193"/>
      <c r="G10" s="193"/>
      <c r="H10" s="193"/>
      <c r="I10" s="193"/>
      <c r="J10" s="193"/>
    </row>
    <row r="22" spans="4:8" x14ac:dyDescent="0.25">
      <c r="D22" s="96"/>
      <c r="E22" s="93"/>
      <c r="F22" s="93"/>
      <c r="G22" s="91"/>
      <c r="H22" s="91"/>
    </row>
    <row r="23" spans="4:8" x14ac:dyDescent="0.25">
      <c r="D23" s="93"/>
      <c r="E23" s="93"/>
      <c r="F23" s="93"/>
      <c r="G23" s="93"/>
      <c r="H23" s="93"/>
    </row>
    <row r="24" spans="4:8" x14ac:dyDescent="0.25">
      <c r="D24" s="93"/>
      <c r="E24" s="93"/>
      <c r="F24" s="93"/>
      <c r="G24" s="91"/>
      <c r="H24" s="91"/>
    </row>
    <row r="25" spans="4:8" x14ac:dyDescent="0.25">
      <c r="D25" s="93"/>
      <c r="E25" s="93"/>
      <c r="F25" s="93"/>
      <c r="G25" s="91"/>
      <c r="H25" s="91"/>
    </row>
    <row r="26" spans="4:8" x14ac:dyDescent="0.25">
      <c r="D26" s="93"/>
      <c r="E26" s="93"/>
      <c r="F26" s="93"/>
      <c r="G26" s="91"/>
      <c r="H26" s="91"/>
    </row>
    <row r="27" spans="4:8" x14ac:dyDescent="0.25">
      <c r="D27" s="93"/>
      <c r="E27" s="93"/>
      <c r="F27" s="93"/>
      <c r="G27" s="91"/>
      <c r="H27" s="91"/>
    </row>
    <row r="28" spans="4:8" x14ac:dyDescent="0.25">
      <c r="D28" s="96"/>
      <c r="E28" s="96"/>
      <c r="F28" s="96"/>
      <c r="G28" s="91"/>
      <c r="H28" s="91"/>
    </row>
    <row r="29" spans="4:8" x14ac:dyDescent="0.25">
      <c r="D29" s="97"/>
      <c r="E29" s="93"/>
      <c r="F29" s="93"/>
      <c r="G29" s="91"/>
      <c r="H29" s="91"/>
    </row>
  </sheetData>
  <customSheetViews>
    <customSheetView guid="{C520D7F7-BD71-4ED9-BD7D-7AD450B86C47}" topLeftCell="A4">
      <selection activeCell="Q9" sqref="Q9"/>
      <pageMargins left="0.7" right="0.7" top="0.75" bottom="0.75" header="0.3" footer="0.3"/>
      <pageSetup paperSize="9" orientation="portrait" r:id="rId1"/>
    </customSheetView>
  </customSheetViews>
  <mergeCells count="8">
    <mergeCell ref="B9:J9"/>
    <mergeCell ref="B10:J10"/>
    <mergeCell ref="B7:J7"/>
    <mergeCell ref="B3:J3"/>
    <mergeCell ref="B4:J4"/>
    <mergeCell ref="B5:J5"/>
    <mergeCell ref="B6:J6"/>
    <mergeCell ref="B8:J8"/>
  </mergeCells>
  <pageMargins left="0.7" right="0.7" top="0.75" bottom="0.75" header="0.3" footer="0.3"/>
  <pageSetup paperSize="9" scale="7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08626BBD0903124A8BE549742AC2495B" ma:contentTypeVersion="13" ma:contentTypeDescription="Izveidot jaunu dokumentu." ma:contentTypeScope="" ma:versionID="ee41d0e89ba949912c99576118efd6c5">
  <xsd:schema xmlns:xsd="http://www.w3.org/2001/XMLSchema" xmlns:xs="http://www.w3.org/2001/XMLSchema" xmlns:p="http://schemas.microsoft.com/office/2006/metadata/properties" xmlns:ns2="544998ca-8e64-45f6-9a2d-c1086fce7cc6" xmlns:ns3="2bd09435-a6f8-4b25-a728-35d6bfb889dd" targetNamespace="http://schemas.microsoft.com/office/2006/metadata/properties" ma:root="true" ma:fieldsID="6b004f936b5e499483dbae4105ce1642" ns2:_="" ns3:_="">
    <xsd:import namespace="544998ca-8e64-45f6-9a2d-c1086fce7cc6"/>
    <xsd:import namespace="2bd09435-a6f8-4b25-a728-35d6bfb889dd"/>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4998ca-8e64-45f6-9a2d-c1086fce7c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ttēlu atzīmes" ma:readOnly="false" ma:fieldId="{5cf76f15-5ced-4ddc-b409-7134ff3c332f}" ma:taxonomyMulti="true" ma:sspId="e01d4dec-29c4-41e7-989f-1fbfffcc474f"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bd09435-a6f8-4b25-a728-35d6bfb889dd"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4de5db8-ad67-46a7-ab1c-06d3ca70f8dc}" ma:internalName="TaxCatchAll" ma:showField="CatchAllData" ma:web="2bd09435-a6f8-4b25-a728-35d6bfb889dd">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Koplietots ar: detalizēt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44998ca-8e64-45f6-9a2d-c1086fce7cc6">
      <Terms xmlns="http://schemas.microsoft.com/office/infopath/2007/PartnerControls"/>
    </lcf76f155ced4ddcb4097134ff3c332f>
    <TaxCatchAll xmlns="2bd09435-a6f8-4b25-a728-35d6bfb889dd" xsi:nil="true"/>
  </documentManagement>
</p:properties>
</file>

<file path=customXml/itemProps1.xml><?xml version="1.0" encoding="utf-8"?>
<ds:datastoreItem xmlns:ds="http://schemas.openxmlformats.org/officeDocument/2006/customXml" ds:itemID="{15BE6178-9F77-41FB-899C-E24EE2A504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4998ca-8e64-45f6-9a2d-c1086fce7cc6"/>
    <ds:schemaRef ds:uri="2bd09435-a6f8-4b25-a728-35d6bfb889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07967DB-1E72-40A1-83EB-1CC7A3F222B8}">
  <ds:schemaRefs>
    <ds:schemaRef ds:uri="http://schemas.microsoft.com/sharepoint/v3/contenttype/forms"/>
  </ds:schemaRefs>
</ds:datastoreItem>
</file>

<file path=customXml/itemProps3.xml><?xml version="1.0" encoding="utf-8"?>
<ds:datastoreItem xmlns:ds="http://schemas.openxmlformats.org/officeDocument/2006/customXml" ds:itemID="{6A2F4FB7-2348-4EFE-9887-CB677FF59180}">
  <ds:schemaRefs>
    <ds:schemaRef ds:uri="http://schemas.microsoft.com/office/2006/metadata/properties"/>
    <ds:schemaRef ds:uri="http://schemas.microsoft.com/office/infopath/2007/PartnerControls"/>
    <ds:schemaRef ds:uri="544998ca-8e64-45f6-9a2d-c1086fce7cc6"/>
    <ds:schemaRef ds:uri="2bd09435-a6f8-4b25-a728-35d6bfb889d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SPSIL_2021_gads</vt:lpstr>
      <vt:lpstr>Satura_rādītājs_metodoloģija</vt:lpstr>
      <vt:lpstr>Zem_Tab_Dinamika</vt:lpstr>
      <vt:lpstr>Izņēmumi</vt:lpstr>
      <vt:lpstr>Duālo_pasūtītāju_saraksts</vt:lpstr>
      <vt:lpstr>Secinājumi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Renāte Kundziņa</dc:creator>
  <cp:lastModifiedBy>Renāte Kundziņa</cp:lastModifiedBy>
  <cp:lastPrinted>2020-09-23T10:45:54Z</cp:lastPrinted>
  <dcterms:created xsi:type="dcterms:W3CDTF">2019-07-26T08:38:33Z</dcterms:created>
  <dcterms:modified xsi:type="dcterms:W3CDTF">2022-10-26T05:03:43Z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0x01010008626BBD0903124A8BE549742AC2495B</vt:lpwstr>
  </property>
  <property fmtid="{D5CDD505-2E9C-101B-9397-08002B2CF9AE}" pid="3" name="Order">
    <vt:r8>2287400</vt:r8>
  </property>
  <property fmtid="{D5CDD505-2E9C-101B-9397-08002B2CF9AE}" pid="4" name="MediaServiceImageTags">
    <vt:lpwstr/>
  </property>
</Properties>
</file>