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Darba\2022.gads\Procedūras-CPV-PIL-SPSIL-ADJIL-2021\PIL\"/>
    </mc:Choice>
  </mc:AlternateContent>
  <xr:revisionPtr revIDLastSave="0" documentId="13_ncr:1_{8628102E-3583-4119-9084-6430EB310208}" xr6:coauthVersionLast="47" xr6:coauthVersionMax="47" xr10:uidLastSave="{00000000-0000-0000-0000-000000000000}"/>
  <bookViews>
    <workbookView xWindow="30630" yWindow="2175" windowWidth="21600" windowHeight="12735" xr2:uid="{43DA3932-98CA-440C-B217-A946709CE65B}"/>
  </bookViews>
  <sheets>
    <sheet name="PIL-2019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6" i="1"/>
  <c r="C45" i="1"/>
  <c r="C43" i="1"/>
  <c r="C39" i="1"/>
  <c r="C38" i="1"/>
  <c r="C37" i="1"/>
  <c r="C35" i="1"/>
  <c r="C34" i="1"/>
  <c r="C33" i="1"/>
  <c r="C32" i="1"/>
  <c r="C31" i="1"/>
  <c r="C30" i="1"/>
  <c r="C28" i="1"/>
  <c r="C27" i="1"/>
  <c r="C26" i="1"/>
  <c r="C23" i="1"/>
  <c r="C20" i="1"/>
  <c r="C19" i="1"/>
  <c r="C18" i="1"/>
  <c r="C17" i="1"/>
  <c r="C16" i="1"/>
  <c r="C15" i="1"/>
  <c r="C14" i="1"/>
  <c r="C13" i="1"/>
  <c r="C11" i="1"/>
  <c r="C9" i="1"/>
  <c r="C8" i="1"/>
  <c r="C7" i="1"/>
  <c r="C5" i="1"/>
  <c r="C4" i="1"/>
  <c r="D47" i="1"/>
  <c r="D46" i="1"/>
  <c r="D43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3" i="1"/>
  <c r="D21" i="1"/>
  <c r="D20" i="1"/>
  <c r="D19" i="1"/>
  <c r="D18" i="1"/>
  <c r="D17" i="1"/>
  <c r="D16" i="1"/>
  <c r="D15" i="1"/>
  <c r="D14" i="1"/>
  <c r="D13" i="1"/>
  <c r="D12" i="1"/>
  <c r="D10" i="1"/>
  <c r="D9" i="1"/>
  <c r="D7" i="1"/>
  <c r="D5" i="1"/>
  <c r="D4" i="1"/>
</calcChain>
</file>

<file path=xl/sharedStrings.xml><?xml version="1.0" encoding="utf-8"?>
<sst xmlns="http://schemas.openxmlformats.org/spreadsheetml/2006/main" count="47" uniqueCount="47">
  <si>
    <t>09000000-3</t>
  </si>
  <si>
    <t>14000000-1</t>
  </si>
  <si>
    <t>16000000-5</t>
  </si>
  <si>
    <t>24000000-4</t>
  </si>
  <si>
    <t>30000000-9</t>
  </si>
  <si>
    <t>31000000-6</t>
  </si>
  <si>
    <t>32000000-3</t>
  </si>
  <si>
    <t>34000000-7</t>
  </si>
  <si>
    <t>35000000-4</t>
  </si>
  <si>
    <t>38000000-5</t>
  </si>
  <si>
    <t>39000000-2</t>
  </si>
  <si>
    <t>42000000-6</t>
  </si>
  <si>
    <t>44000000-0</t>
  </si>
  <si>
    <t>45000000-7</t>
  </si>
  <si>
    <t>48000000-8</t>
  </si>
  <si>
    <t>50000000-5</t>
  </si>
  <si>
    <t>51000000-9</t>
  </si>
  <si>
    <t>60000000-8</t>
  </si>
  <si>
    <t>63000000-9</t>
  </si>
  <si>
    <t>64000000-6</t>
  </si>
  <si>
    <t>65000000-3</t>
  </si>
  <si>
    <t>66000000-0</t>
  </si>
  <si>
    <t>71000000-8</t>
  </si>
  <si>
    <t>72000000-5</t>
  </si>
  <si>
    <t>76000000-3</t>
  </si>
  <si>
    <t>77000000-0</t>
  </si>
  <si>
    <t>79000000-4</t>
  </si>
  <si>
    <t>90000000-7</t>
  </si>
  <si>
    <t>43000000-3</t>
  </si>
  <si>
    <t>CPV kods/ Gads</t>
  </si>
  <si>
    <t>03000000-1</t>
  </si>
  <si>
    <t>15000000-8</t>
  </si>
  <si>
    <t>18000000-9</t>
  </si>
  <si>
    <t>19000000-6</t>
  </si>
  <si>
    <t>22000000-0</t>
  </si>
  <si>
    <t>33000000-0</t>
  </si>
  <si>
    <t>37000000-8</t>
  </si>
  <si>
    <t>55000000-0</t>
  </si>
  <si>
    <t>70000000-1</t>
  </si>
  <si>
    <t>73000000-2</t>
  </si>
  <si>
    <t>80000000-4</t>
  </si>
  <si>
    <t>85000000-9</t>
  </si>
  <si>
    <t>92000000-1</t>
  </si>
  <si>
    <t>98000000-3</t>
  </si>
  <si>
    <t>Publiskā iepirkumu likuma izsludināto iepirkumu skaita dinamika pēc piemērotā CPV koda (2019. -2021. gads)</t>
  </si>
  <si>
    <t>41000000-9</t>
  </si>
  <si>
    <t>75000000-6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</si>
</sst>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/>
    <xf numFmtId="0" fontId="0" fillId="0" borderId="1" xfId="0" applyFill="1" applyBorder="1" applyAlignment="1">
      <alignment vertical="center" wrapText="1"/>
    </xf>
    <xf numFmtId="0" fontId="2" fillId="0" borderId="2" xfId="1" applyBorder="1"/>
    <xf numFmtId="0" fontId="2" fillId="0" borderId="3" xfId="1" applyBorder="1"/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1"/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o.iub.gov.lv/cpv/parent/5128/clasif/main/" TargetMode="External"/><Relationship Id="rId18" Type="http://schemas.openxmlformats.org/officeDocument/2006/relationships/hyperlink" Target="https://info.iub.gov.lv/cpv/parent/7366/clasif/main/" TargetMode="External"/><Relationship Id="rId26" Type="http://schemas.openxmlformats.org/officeDocument/2006/relationships/hyperlink" Target="https://info.iub.gov.lv/cpv/parent/8260/clasif/main/" TargetMode="External"/><Relationship Id="rId39" Type="http://schemas.openxmlformats.org/officeDocument/2006/relationships/hyperlink" Target="https://info.iub.gov.lv/cpv/parent/8512/clasif/main/" TargetMode="External"/><Relationship Id="rId21" Type="http://schemas.openxmlformats.org/officeDocument/2006/relationships/hyperlink" Target="https://info.iub.gov.lv/cpv/parent/7794/clasif/main/" TargetMode="External"/><Relationship Id="rId34" Type="http://schemas.openxmlformats.org/officeDocument/2006/relationships/hyperlink" Target="https://info.iub.gov.lv/cpv/parent/1285/clasif/main/" TargetMode="External"/><Relationship Id="rId42" Type="http://schemas.openxmlformats.org/officeDocument/2006/relationships/hyperlink" Target="https://info.iub.gov.lv/cpv/parent/9265/clasif/main/" TargetMode="External"/><Relationship Id="rId7" Type="http://schemas.openxmlformats.org/officeDocument/2006/relationships/hyperlink" Target="https://info.iub.gov.lv/cpv/parent/2087/clasif/main/" TargetMode="External"/><Relationship Id="rId2" Type="http://schemas.openxmlformats.org/officeDocument/2006/relationships/hyperlink" Target="https://info.iub.gov.lv/cpv/parent/231/clasif/main/" TargetMode="External"/><Relationship Id="rId16" Type="http://schemas.openxmlformats.org/officeDocument/2006/relationships/hyperlink" Target="https://info.iub.gov.lv/cpv/parent/6346/clasif/main/" TargetMode="External"/><Relationship Id="rId29" Type="http://schemas.openxmlformats.org/officeDocument/2006/relationships/hyperlink" Target="https://info.iub.gov.lv/cpv/parent/8716/clasif/main/" TargetMode="External"/><Relationship Id="rId1" Type="http://schemas.openxmlformats.org/officeDocument/2006/relationships/hyperlink" Target="https://info.iub.gov.lv/cpv/parent/1/clasif/main/" TargetMode="External"/><Relationship Id="rId6" Type="http://schemas.openxmlformats.org/officeDocument/2006/relationships/hyperlink" Target="https://info.iub.gov.lv/cpv/parent/1686/clasif/main/" TargetMode="External"/><Relationship Id="rId11" Type="http://schemas.openxmlformats.org/officeDocument/2006/relationships/hyperlink" Target="https://info.iub.gov.lv/cpv/parent/4340/clasif/main/" TargetMode="External"/><Relationship Id="rId24" Type="http://schemas.openxmlformats.org/officeDocument/2006/relationships/hyperlink" Target="https://info.iub.gov.lv/cpv/parent/7951/clasif/main/" TargetMode="External"/><Relationship Id="rId32" Type="http://schemas.openxmlformats.org/officeDocument/2006/relationships/hyperlink" Target="https://info.iub.gov.lv/cpv/parent/994/clasif/main/" TargetMode="External"/><Relationship Id="rId37" Type="http://schemas.openxmlformats.org/officeDocument/2006/relationships/hyperlink" Target="https://info.iub.gov.lv/cpv/parent/7700/clasif/main/" TargetMode="External"/><Relationship Id="rId40" Type="http://schemas.openxmlformats.org/officeDocument/2006/relationships/hyperlink" Target="https://info.iub.gov.lv/cpv/parent/8915/clasif/main/" TargetMode="External"/><Relationship Id="rId45" Type="http://schemas.openxmlformats.org/officeDocument/2006/relationships/hyperlink" Target="https://info.iub.gov.lv/cpv/parent/8538/clasif/main/" TargetMode="External"/><Relationship Id="rId5" Type="http://schemas.openxmlformats.org/officeDocument/2006/relationships/hyperlink" Target="https://info.iub.gov.lv/cpv/parent/1394/clasif/main/" TargetMode="External"/><Relationship Id="rId15" Type="http://schemas.openxmlformats.org/officeDocument/2006/relationships/hyperlink" Target="https://info.iub.gov.lv/cpv/parent/5807/clasif/main/" TargetMode="External"/><Relationship Id="rId23" Type="http://schemas.openxmlformats.org/officeDocument/2006/relationships/hyperlink" Target="https://info.iub.gov.lv/cpv/parent/7934/clasif/main/" TargetMode="External"/><Relationship Id="rId28" Type="http://schemas.openxmlformats.org/officeDocument/2006/relationships/hyperlink" Target="https://info.iub.gov.lv/cpv/parent/8662/clasif/main/" TargetMode="External"/><Relationship Id="rId36" Type="http://schemas.openxmlformats.org/officeDocument/2006/relationships/hyperlink" Target="https://info.iub.gov.lv/cpv/parent/3995/clasif/main/" TargetMode="External"/><Relationship Id="rId10" Type="http://schemas.openxmlformats.org/officeDocument/2006/relationships/hyperlink" Target="https://info.iub.gov.lv/cpv/parent/3785/clasif/main/" TargetMode="External"/><Relationship Id="rId19" Type="http://schemas.openxmlformats.org/officeDocument/2006/relationships/hyperlink" Target="https://info.iub.gov.lv/cpv/parent/7590/clasif/main/" TargetMode="External"/><Relationship Id="rId31" Type="http://schemas.openxmlformats.org/officeDocument/2006/relationships/hyperlink" Target="https://info.iub.gov.lv/cpv/parent/473/clasif/main/" TargetMode="External"/><Relationship Id="rId44" Type="http://schemas.openxmlformats.org/officeDocument/2006/relationships/hyperlink" Target="https://info.iub.gov.lv/cpv/parent/5124/clasif/main/" TargetMode="External"/><Relationship Id="rId4" Type="http://schemas.openxmlformats.org/officeDocument/2006/relationships/hyperlink" Target="https://info.iub.gov.lv/cpv/parent/950/clasif/main/" TargetMode="External"/><Relationship Id="rId9" Type="http://schemas.openxmlformats.org/officeDocument/2006/relationships/hyperlink" Target="https://info.iub.gov.lv/cpv/parent/3317/clasif/main/" TargetMode="External"/><Relationship Id="rId14" Type="http://schemas.openxmlformats.org/officeDocument/2006/relationships/hyperlink" Target="https://info.iub.gov.lv/cpv/parent/5680/clasif/main/" TargetMode="External"/><Relationship Id="rId22" Type="http://schemas.openxmlformats.org/officeDocument/2006/relationships/hyperlink" Target="https://info.iub.gov.lv/cpv/parent/7879/clasif/main/" TargetMode="External"/><Relationship Id="rId27" Type="http://schemas.openxmlformats.org/officeDocument/2006/relationships/hyperlink" Target="https://info.iub.gov.lv/cpv/parent/8595/clasif/main/" TargetMode="External"/><Relationship Id="rId30" Type="http://schemas.openxmlformats.org/officeDocument/2006/relationships/hyperlink" Target="https://info.iub.gov.lv/cpv/parent/9068/clasif/main/" TargetMode="External"/><Relationship Id="rId35" Type="http://schemas.openxmlformats.org/officeDocument/2006/relationships/hyperlink" Target="https://info.iub.gov.lv/cpv/parent/2676/clasif/main/" TargetMode="External"/><Relationship Id="rId43" Type="http://schemas.openxmlformats.org/officeDocument/2006/relationships/hyperlink" Target="https://info.iub.gov.lv/cpv/parent/9370/clasif/main/" TargetMode="External"/><Relationship Id="rId8" Type="http://schemas.openxmlformats.org/officeDocument/2006/relationships/hyperlink" Target="https://info.iub.gov.lv/cpv/parent/2450/clasif/main/" TargetMode="External"/><Relationship Id="rId3" Type="http://schemas.openxmlformats.org/officeDocument/2006/relationships/hyperlink" Target="https://info.iub.gov.lv/cpv/parent/325/clasif/main/" TargetMode="External"/><Relationship Id="rId12" Type="http://schemas.openxmlformats.org/officeDocument/2006/relationships/hyperlink" Target="https://info.iub.gov.lv/cpv/parent/4656/clasif/main/" TargetMode="External"/><Relationship Id="rId17" Type="http://schemas.openxmlformats.org/officeDocument/2006/relationships/hyperlink" Target="https://info.iub.gov.lv/cpv/parent/7168/clasif/main/" TargetMode="External"/><Relationship Id="rId25" Type="http://schemas.openxmlformats.org/officeDocument/2006/relationships/hyperlink" Target="https://info.iub.gov.lv/cpv/parent/8076/clasif/main/" TargetMode="External"/><Relationship Id="rId33" Type="http://schemas.openxmlformats.org/officeDocument/2006/relationships/hyperlink" Target="https://info.iub.gov.lv/cpv/parent/1188/clasif/main/" TargetMode="External"/><Relationship Id="rId38" Type="http://schemas.openxmlformats.org/officeDocument/2006/relationships/hyperlink" Target="https://info.iub.gov.lv/cpv/parent/8040/clasif/main/" TargetMode="External"/><Relationship Id="rId20" Type="http://schemas.openxmlformats.org/officeDocument/2006/relationships/hyperlink" Target="https://info.iub.gov.lv/cpv/parent/7739/clasif/main/" TargetMode="External"/><Relationship Id="rId41" Type="http://schemas.openxmlformats.org/officeDocument/2006/relationships/hyperlink" Target="https://info.iub.gov.lv/cpv/parent/8970/clasif/m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8A5C-D5CF-4A3B-80FB-3FF7EFA44C66}">
  <dimension ref="A1:D48"/>
  <sheetViews>
    <sheetView tabSelected="1" workbookViewId="0">
      <selection activeCell="H9" sqref="H9"/>
    </sheetView>
  </sheetViews>
  <sheetFormatPr defaultRowHeight="15" x14ac:dyDescent="0.25"/>
  <cols>
    <col min="1" max="1" width="13.140625" customWidth="1"/>
    <col min="2" max="2" width="5" bestFit="1" customWidth="1"/>
    <col min="3" max="3" width="5.85546875" customWidth="1"/>
    <col min="4" max="4" width="5" bestFit="1" customWidth="1"/>
  </cols>
  <sheetData>
    <row r="1" spans="1:4" ht="83.25" customHeight="1" x14ac:dyDescent="0.25">
      <c r="A1" s="11" t="s">
        <v>44</v>
      </c>
      <c r="B1" s="11"/>
      <c r="C1" s="11"/>
    </row>
    <row r="3" spans="1:4" ht="30.75" thickBot="1" x14ac:dyDescent="0.3">
      <c r="A3" s="1" t="s">
        <v>29</v>
      </c>
      <c r="B3" s="1">
        <v>2019</v>
      </c>
      <c r="C3" s="1">
        <v>2020</v>
      </c>
      <c r="D3" s="5">
        <v>2021</v>
      </c>
    </row>
    <row r="4" spans="1:4" ht="15.75" thickTop="1" x14ac:dyDescent="0.25">
      <c r="A4" s="7" t="s">
        <v>30</v>
      </c>
      <c r="B4" s="8">
        <v>74</v>
      </c>
      <c r="C4" s="8">
        <f>55+1</f>
        <v>56</v>
      </c>
      <c r="D4" s="9">
        <f>57+3</f>
        <v>60</v>
      </c>
    </row>
    <row r="5" spans="1:4" x14ac:dyDescent="0.25">
      <c r="A5" s="6" t="s">
        <v>0</v>
      </c>
      <c r="B5" s="2">
        <v>248</v>
      </c>
      <c r="C5" s="2">
        <f>243+6</f>
        <v>249</v>
      </c>
      <c r="D5" s="3">
        <f>268+21</f>
        <v>289</v>
      </c>
    </row>
    <row r="6" spans="1:4" x14ac:dyDescent="0.25">
      <c r="A6" s="6" t="s">
        <v>1</v>
      </c>
      <c r="B6" s="2">
        <v>17</v>
      </c>
      <c r="C6" s="2">
        <v>17</v>
      </c>
      <c r="D6" s="3">
        <v>13</v>
      </c>
    </row>
    <row r="7" spans="1:4" x14ac:dyDescent="0.25">
      <c r="A7" s="6" t="s">
        <v>31</v>
      </c>
      <c r="B7" s="2">
        <v>127</v>
      </c>
      <c r="C7" s="2">
        <f>146+14</f>
        <v>160</v>
      </c>
      <c r="D7" s="3">
        <f>140+6</f>
        <v>146</v>
      </c>
    </row>
    <row r="8" spans="1:4" x14ac:dyDescent="0.25">
      <c r="A8" s="6" t="s">
        <v>2</v>
      </c>
      <c r="B8" s="2">
        <v>26</v>
      </c>
      <c r="C8" s="2">
        <f>31+1</f>
        <v>32</v>
      </c>
      <c r="D8" s="4">
        <v>46</v>
      </c>
    </row>
    <row r="9" spans="1:4" x14ac:dyDescent="0.25">
      <c r="A9" s="6" t="s">
        <v>32</v>
      </c>
      <c r="B9" s="2">
        <v>47</v>
      </c>
      <c r="C9" s="2">
        <f>51+4</f>
        <v>55</v>
      </c>
      <c r="D9" s="4">
        <f>49+2</f>
        <v>51</v>
      </c>
    </row>
    <row r="10" spans="1:4" x14ac:dyDescent="0.25">
      <c r="A10" s="6" t="s">
        <v>33</v>
      </c>
      <c r="B10" s="2">
        <v>8</v>
      </c>
      <c r="C10" s="2">
        <v>6</v>
      </c>
      <c r="D10" s="4">
        <f>6+1</f>
        <v>7</v>
      </c>
    </row>
    <row r="11" spans="1:4" x14ac:dyDescent="0.25">
      <c r="A11" s="6" t="s">
        <v>34</v>
      </c>
      <c r="B11" s="2">
        <v>22</v>
      </c>
      <c r="C11" s="2">
        <f>22+1</f>
        <v>23</v>
      </c>
      <c r="D11" s="4">
        <v>12</v>
      </c>
    </row>
    <row r="12" spans="1:4" x14ac:dyDescent="0.25">
      <c r="A12" s="6" t="s">
        <v>3</v>
      </c>
      <c r="B12" s="2">
        <v>23</v>
      </c>
      <c r="C12" s="2">
        <v>21</v>
      </c>
      <c r="D12" s="3">
        <f>27+5</f>
        <v>32</v>
      </c>
    </row>
    <row r="13" spans="1:4" x14ac:dyDescent="0.25">
      <c r="A13" s="6" t="s">
        <v>4</v>
      </c>
      <c r="B13" s="2">
        <v>42</v>
      </c>
      <c r="C13" s="2">
        <f>74+4</f>
        <v>78</v>
      </c>
      <c r="D13" s="3">
        <f>98+1</f>
        <v>99</v>
      </c>
    </row>
    <row r="14" spans="1:4" x14ac:dyDescent="0.25">
      <c r="A14" s="6" t="s">
        <v>5</v>
      </c>
      <c r="B14" s="2">
        <v>60</v>
      </c>
      <c r="C14" s="2">
        <f>54+2</f>
        <v>56</v>
      </c>
      <c r="D14" s="3">
        <f>70+6</f>
        <v>76</v>
      </c>
    </row>
    <row r="15" spans="1:4" x14ac:dyDescent="0.25">
      <c r="A15" s="6" t="s">
        <v>6</v>
      </c>
      <c r="B15" s="2">
        <v>52</v>
      </c>
      <c r="C15" s="2">
        <f>54+1</f>
        <v>55</v>
      </c>
      <c r="D15" s="3">
        <f>65+4</f>
        <v>69</v>
      </c>
    </row>
    <row r="16" spans="1:4" x14ac:dyDescent="0.25">
      <c r="A16" s="6" t="s">
        <v>35</v>
      </c>
      <c r="B16" s="2">
        <v>497</v>
      </c>
      <c r="C16" s="2">
        <f>472+49</f>
        <v>521</v>
      </c>
      <c r="D16" s="3">
        <f>557+235</f>
        <v>792</v>
      </c>
    </row>
    <row r="17" spans="1:4" x14ac:dyDescent="0.25">
      <c r="A17" s="6" t="s">
        <v>7</v>
      </c>
      <c r="B17" s="2">
        <v>203</v>
      </c>
      <c r="C17" s="2">
        <f>202+3</f>
        <v>205</v>
      </c>
      <c r="D17" s="3">
        <f>192+5</f>
        <v>197</v>
      </c>
    </row>
    <row r="18" spans="1:4" x14ac:dyDescent="0.25">
      <c r="A18" s="6" t="s">
        <v>8</v>
      </c>
      <c r="B18" s="2">
        <v>50</v>
      </c>
      <c r="C18" s="2">
        <f>30+2</f>
        <v>32</v>
      </c>
      <c r="D18" s="3">
        <f>39+5</f>
        <v>44</v>
      </c>
    </row>
    <row r="19" spans="1:4" x14ac:dyDescent="0.25">
      <c r="A19" s="6" t="s">
        <v>36</v>
      </c>
      <c r="B19" s="2">
        <v>26</v>
      </c>
      <c r="C19" s="2">
        <f>39+1</f>
        <v>40</v>
      </c>
      <c r="D19" s="3">
        <f>34+2</f>
        <v>36</v>
      </c>
    </row>
    <row r="20" spans="1:4" x14ac:dyDescent="0.25">
      <c r="A20" s="6" t="s">
        <v>9</v>
      </c>
      <c r="B20" s="2">
        <v>163</v>
      </c>
      <c r="C20" s="2">
        <f>148+6</f>
        <v>154</v>
      </c>
      <c r="D20" s="4">
        <f>145+8</f>
        <v>153</v>
      </c>
    </row>
    <row r="21" spans="1:4" x14ac:dyDescent="0.25">
      <c r="A21" s="6" t="s">
        <v>10</v>
      </c>
      <c r="B21" s="2">
        <v>154</v>
      </c>
      <c r="C21" s="2">
        <v>133</v>
      </c>
      <c r="D21" s="4">
        <f>197+12</f>
        <v>209</v>
      </c>
    </row>
    <row r="22" spans="1:4" x14ac:dyDescent="0.25">
      <c r="A22" s="10" t="s">
        <v>45</v>
      </c>
      <c r="B22" s="2">
        <v>0</v>
      </c>
      <c r="C22" s="2">
        <v>1</v>
      </c>
      <c r="D22" s="4">
        <v>0</v>
      </c>
    </row>
    <row r="23" spans="1:4" x14ac:dyDescent="0.25">
      <c r="A23" s="6" t="s">
        <v>11</v>
      </c>
      <c r="B23" s="2">
        <v>66</v>
      </c>
      <c r="C23" s="2">
        <f>42+6</f>
        <v>48</v>
      </c>
      <c r="D23" s="3">
        <f>47+5</f>
        <v>52</v>
      </c>
    </row>
    <row r="24" spans="1:4" x14ac:dyDescent="0.25">
      <c r="A24" s="6" t="s">
        <v>28</v>
      </c>
      <c r="B24" s="2">
        <v>15</v>
      </c>
      <c r="C24" s="2">
        <v>16</v>
      </c>
      <c r="D24" s="3">
        <v>17</v>
      </c>
    </row>
    <row r="25" spans="1:4" x14ac:dyDescent="0.25">
      <c r="A25" s="6" t="s">
        <v>12</v>
      </c>
      <c r="B25" s="2">
        <v>70</v>
      </c>
      <c r="C25" s="2">
        <v>76</v>
      </c>
      <c r="D25" s="3">
        <f>72+4</f>
        <v>76</v>
      </c>
    </row>
    <row r="26" spans="1:4" x14ac:dyDescent="0.25">
      <c r="A26" s="6" t="s">
        <v>13</v>
      </c>
      <c r="B26" s="2">
        <v>1065</v>
      </c>
      <c r="C26" s="2">
        <f>1131+2</f>
        <v>1133</v>
      </c>
      <c r="D26" s="3">
        <f>1167+27</f>
        <v>1194</v>
      </c>
    </row>
    <row r="27" spans="1:4" x14ac:dyDescent="0.25">
      <c r="A27" s="6" t="s">
        <v>14</v>
      </c>
      <c r="B27" s="2">
        <v>48</v>
      </c>
      <c r="C27" s="2">
        <f>33+15</f>
        <v>48</v>
      </c>
      <c r="D27" s="3">
        <f>43+14</f>
        <v>57</v>
      </c>
    </row>
    <row r="28" spans="1:4" x14ac:dyDescent="0.25">
      <c r="A28" s="6" t="s">
        <v>15</v>
      </c>
      <c r="B28" s="2">
        <v>170</v>
      </c>
      <c r="C28" s="2">
        <f>133+36</f>
        <v>169</v>
      </c>
      <c r="D28" s="3">
        <f>187+28</f>
        <v>215</v>
      </c>
    </row>
    <row r="29" spans="1:4" x14ac:dyDescent="0.25">
      <c r="A29" s="6" t="s">
        <v>16</v>
      </c>
      <c r="B29" s="2">
        <v>11</v>
      </c>
      <c r="C29" s="2">
        <v>11</v>
      </c>
      <c r="D29" s="4">
        <f>14+4</f>
        <v>18</v>
      </c>
    </row>
    <row r="30" spans="1:4" x14ac:dyDescent="0.25">
      <c r="A30" s="6" t="s">
        <v>37</v>
      </c>
      <c r="B30" s="2">
        <v>18</v>
      </c>
      <c r="C30" s="2">
        <f>11+2</f>
        <v>13</v>
      </c>
      <c r="D30" s="4">
        <f>10+1</f>
        <v>11</v>
      </c>
    </row>
    <row r="31" spans="1:4" x14ac:dyDescent="0.25">
      <c r="A31" s="6" t="s">
        <v>17</v>
      </c>
      <c r="B31" s="2">
        <v>51</v>
      </c>
      <c r="C31" s="2">
        <f>49+1</f>
        <v>50</v>
      </c>
      <c r="D31" s="3">
        <f>41+4</f>
        <v>45</v>
      </c>
    </row>
    <row r="32" spans="1:4" x14ac:dyDescent="0.25">
      <c r="A32" s="6" t="s">
        <v>18</v>
      </c>
      <c r="B32" s="2">
        <v>18</v>
      </c>
      <c r="C32" s="2">
        <f>10+2</f>
        <v>12</v>
      </c>
      <c r="D32" s="4">
        <f>18+4</f>
        <v>22</v>
      </c>
    </row>
    <row r="33" spans="1:4" x14ac:dyDescent="0.25">
      <c r="A33" s="6" t="s">
        <v>19</v>
      </c>
      <c r="B33" s="2">
        <v>22</v>
      </c>
      <c r="C33" s="2">
        <f>18+1</f>
        <v>19</v>
      </c>
      <c r="D33" s="4">
        <f>21+1</f>
        <v>22</v>
      </c>
    </row>
    <row r="34" spans="1:4" x14ac:dyDescent="0.25">
      <c r="A34" s="6" t="s">
        <v>20</v>
      </c>
      <c r="B34" s="2">
        <v>0</v>
      </c>
      <c r="C34" s="2">
        <f>3+1</f>
        <v>4</v>
      </c>
      <c r="D34" s="4">
        <f>0+3</f>
        <v>3</v>
      </c>
    </row>
    <row r="35" spans="1:4" x14ac:dyDescent="0.25">
      <c r="A35" s="6" t="s">
        <v>21</v>
      </c>
      <c r="B35" s="2">
        <v>87</v>
      </c>
      <c r="C35" s="2">
        <f>90+5</f>
        <v>95</v>
      </c>
      <c r="D35" s="3">
        <f>89+6</f>
        <v>95</v>
      </c>
    </row>
    <row r="36" spans="1:4" x14ac:dyDescent="0.25">
      <c r="A36" s="6" t="s">
        <v>38</v>
      </c>
      <c r="B36" s="2">
        <v>4</v>
      </c>
      <c r="C36" s="2">
        <v>3</v>
      </c>
      <c r="D36" s="3">
        <v>8</v>
      </c>
    </row>
    <row r="37" spans="1:4" x14ac:dyDescent="0.25">
      <c r="A37" s="6" t="s">
        <v>22</v>
      </c>
      <c r="B37" s="2">
        <v>291</v>
      </c>
      <c r="C37" s="2">
        <f>310+16</f>
        <v>326</v>
      </c>
      <c r="D37" s="3">
        <f>382+23</f>
        <v>405</v>
      </c>
    </row>
    <row r="38" spans="1:4" x14ac:dyDescent="0.25">
      <c r="A38" s="6" t="s">
        <v>23</v>
      </c>
      <c r="B38" s="2">
        <v>131</v>
      </c>
      <c r="C38" s="2">
        <f>137+35</f>
        <v>172</v>
      </c>
      <c r="D38" s="3">
        <f>166+59</f>
        <v>225</v>
      </c>
    </row>
    <row r="39" spans="1:4" x14ac:dyDescent="0.25">
      <c r="A39" s="6" t="s">
        <v>39</v>
      </c>
      <c r="B39" s="2">
        <v>44</v>
      </c>
      <c r="C39" s="2">
        <f>53+3</f>
        <v>56</v>
      </c>
      <c r="D39" s="3">
        <f>72+2</f>
        <v>74</v>
      </c>
    </row>
    <row r="40" spans="1:4" x14ac:dyDescent="0.25">
      <c r="A40" s="10" t="s">
        <v>46</v>
      </c>
      <c r="B40" s="2">
        <v>5</v>
      </c>
      <c r="C40" s="2">
        <v>1</v>
      </c>
      <c r="D40" s="3">
        <v>0</v>
      </c>
    </row>
    <row r="41" spans="1:4" x14ac:dyDescent="0.25">
      <c r="A41" s="6" t="s">
        <v>24</v>
      </c>
      <c r="B41" s="2">
        <v>0</v>
      </c>
      <c r="C41" s="2">
        <v>0</v>
      </c>
      <c r="D41" s="4">
        <v>0</v>
      </c>
    </row>
    <row r="42" spans="1:4" x14ac:dyDescent="0.25">
      <c r="A42" s="6" t="s">
        <v>25</v>
      </c>
      <c r="B42" s="2">
        <v>59</v>
      </c>
      <c r="C42" s="2">
        <v>56</v>
      </c>
      <c r="D42" s="3">
        <v>79</v>
      </c>
    </row>
    <row r="43" spans="1:4" x14ac:dyDescent="0.25">
      <c r="A43" s="6" t="s">
        <v>26</v>
      </c>
      <c r="B43" s="2">
        <v>141</v>
      </c>
      <c r="C43" s="2">
        <f>114+6</f>
        <v>120</v>
      </c>
      <c r="D43" s="3">
        <f>160+17</f>
        <v>177</v>
      </c>
    </row>
    <row r="44" spans="1:4" x14ac:dyDescent="0.25">
      <c r="A44" s="6" t="s">
        <v>40</v>
      </c>
      <c r="B44" s="2">
        <v>13</v>
      </c>
      <c r="C44" s="2">
        <v>2</v>
      </c>
      <c r="D44" s="3">
        <v>8</v>
      </c>
    </row>
    <row r="45" spans="1:4" x14ac:dyDescent="0.25">
      <c r="A45" s="6" t="s">
        <v>41</v>
      </c>
      <c r="B45" s="2">
        <v>16</v>
      </c>
      <c r="C45" s="2">
        <f>11+1</f>
        <v>12</v>
      </c>
      <c r="D45" s="3">
        <v>15</v>
      </c>
    </row>
    <row r="46" spans="1:4" x14ac:dyDescent="0.25">
      <c r="A46" s="6" t="s">
        <v>27</v>
      </c>
      <c r="B46" s="2">
        <v>176</v>
      </c>
      <c r="C46" s="2">
        <f>150+8</f>
        <v>158</v>
      </c>
      <c r="D46" s="3">
        <f>179+6</f>
        <v>185</v>
      </c>
    </row>
    <row r="47" spans="1:4" x14ac:dyDescent="0.25">
      <c r="A47" s="6" t="s">
        <v>42</v>
      </c>
      <c r="B47" s="4">
        <v>21</v>
      </c>
      <c r="C47" s="4">
        <f>7+8</f>
        <v>15</v>
      </c>
      <c r="D47" s="3">
        <f>11+11</f>
        <v>22</v>
      </c>
    </row>
    <row r="48" spans="1:4" x14ac:dyDescent="0.25">
      <c r="A48" s="6" t="s">
        <v>43</v>
      </c>
      <c r="B48" s="4">
        <v>26</v>
      </c>
      <c r="C48" s="4">
        <v>18</v>
      </c>
      <c r="D48" s="3">
        <v>20</v>
      </c>
    </row>
  </sheetData>
  <mergeCells count="1">
    <mergeCell ref="A1:C1"/>
  </mergeCells>
  <hyperlinks>
    <hyperlink ref="A4" r:id="rId1" tooltip="03000000-1" display="https://info.iub.gov.lv/cpv/parent/1/clasif/main/" xr:uid="{787B65B6-7C83-452E-9842-2C51547E97A1}"/>
    <hyperlink ref="A5" r:id="rId2" tooltip="09000000-3" display="https://info.iub.gov.lv/cpv/parent/231/clasif/main/" xr:uid="{B618810B-CADE-4ABE-A3AE-BF3DBC348590}"/>
    <hyperlink ref="A6" r:id="rId3" tooltip="14000000-1" display="https://info.iub.gov.lv/cpv/parent/325/clasif/main/" xr:uid="{3F3A37F9-FDE9-4DEA-8980-DB8F6E49450C}"/>
    <hyperlink ref="A8" r:id="rId4" tooltip="16000000-5" display="https://info.iub.gov.lv/cpv/parent/950/clasif/main/" xr:uid="{EBCF54C9-CDD1-49F5-9A10-D0D8B9B5704D}"/>
    <hyperlink ref="A12" r:id="rId5" tooltip="24000000-4" display="https://info.iub.gov.lv/cpv/parent/1394/clasif/main/" xr:uid="{3FC499F6-3F9B-4B44-B874-69BC80CF1978}"/>
    <hyperlink ref="A13" r:id="rId6" tooltip="30000000-9" display="https://info.iub.gov.lv/cpv/parent/1686/clasif/main/" xr:uid="{B6F8003B-6094-40BE-A218-6303F569DAF4}"/>
    <hyperlink ref="A14" r:id="rId7" tooltip="31000000-6" display="https://info.iub.gov.lv/cpv/parent/2087/clasif/main/" xr:uid="{76B25F2E-0402-4FE2-8B5F-2E2B45E11690}"/>
    <hyperlink ref="A15" r:id="rId8" tooltip="32000000-3" display="https://info.iub.gov.lv/cpv/parent/2450/clasif/main/" xr:uid="{E058E1D3-C5B4-492C-9FEC-6FBABEEFC7AA}"/>
    <hyperlink ref="A17" r:id="rId9" tooltip="34000000-7" display="https://info.iub.gov.lv/cpv/parent/3317/clasif/main/" xr:uid="{BA6B9859-B7FC-4A91-B530-E50370E4ECD9}"/>
    <hyperlink ref="A18" r:id="rId10" tooltip="35000000-4" display="https://info.iub.gov.lv/cpv/parent/3785/clasif/main/" xr:uid="{7ADD031C-C1FB-41DB-A2D9-1DBD2DD94DCE}"/>
    <hyperlink ref="A20" r:id="rId11" tooltip="38000000-5" display="https://info.iub.gov.lv/cpv/parent/4340/clasif/main/" xr:uid="{A6AFB534-D22B-4C6A-A4E1-96C444600C9E}"/>
    <hyperlink ref="A21" r:id="rId12" tooltip="39000000-2" display="https://info.iub.gov.lv/cpv/parent/4656/clasif/main/" xr:uid="{C7923CCB-C5B1-4DED-99F0-B9404D3861FA}"/>
    <hyperlink ref="A23" r:id="rId13" tooltip="42000000-6" display="https://info.iub.gov.lv/cpv/parent/5128/clasif/main/" xr:uid="{5A96EDD8-9E92-4B31-805E-7F76B9165C59}"/>
    <hyperlink ref="A24" r:id="rId14" tooltip="43000000-3" display="https://info.iub.gov.lv/cpv/parent/5680/clasif/main/" xr:uid="{73B6FBBC-8539-4D47-9A64-BFDEB125BE4A}"/>
    <hyperlink ref="A25" r:id="rId15" tooltip="44000000-0" display="https://info.iub.gov.lv/cpv/parent/5807/clasif/main/" xr:uid="{4C7632B0-7DE1-42A4-962B-EDDA90795614}"/>
    <hyperlink ref="A26" r:id="rId16" tooltip="45000000-7" display="https://info.iub.gov.lv/cpv/parent/6346/clasif/main/" xr:uid="{38F9CD60-B6B1-47A9-B7F7-E55A94A30853}"/>
    <hyperlink ref="A27" r:id="rId17" tooltip="48000000-8" display="https://info.iub.gov.lv/cpv/parent/7168/clasif/main/" xr:uid="{8DB66E94-4672-4E49-860C-750EF065756E}"/>
    <hyperlink ref="A28" r:id="rId18" tooltip="50000000-5" display="https://info.iub.gov.lv/cpv/parent/7366/clasif/main/" xr:uid="{100029DD-019B-454E-8094-7E0670A4BA79}"/>
    <hyperlink ref="A29" r:id="rId19" tooltip="51000000-9" display="https://info.iub.gov.lv/cpv/parent/7590/clasif/main/" xr:uid="{10C779D9-87BE-44FB-AF0D-DD31BBE748A0}"/>
    <hyperlink ref="A31" r:id="rId20" tooltip="60000000-8" display="https://info.iub.gov.lv/cpv/parent/7739/clasif/main/" xr:uid="{4B9923A3-BD4D-47A0-90ED-82A0DD65517C}"/>
    <hyperlink ref="A32" r:id="rId21" tooltip="63000000-9" display="https://info.iub.gov.lv/cpv/parent/7794/clasif/main/" xr:uid="{B5A24BBB-A308-47DC-9D9C-B3524AD7C123}"/>
    <hyperlink ref="A33" r:id="rId22" tooltip="64000000-6" display="https://info.iub.gov.lv/cpv/parent/7879/clasif/main/" xr:uid="{609B672B-6603-491C-9410-31D8CA8994EC}"/>
    <hyperlink ref="A34" r:id="rId23" tooltip="65000000-3" display="https://info.iub.gov.lv/cpv/parent/7934/clasif/main/" xr:uid="{C215DFB8-DD74-4B1F-A69B-88F43FFB46F7}"/>
    <hyperlink ref="A35" r:id="rId24" tooltip="66000000-0" display="https://info.iub.gov.lv/cpv/parent/7951/clasif/main/" xr:uid="{A5545FBD-81C2-4806-86FD-AEC34264B6CE}"/>
    <hyperlink ref="A37" r:id="rId25" tooltip="71000000-8" display="https://info.iub.gov.lv/cpv/parent/8076/clasif/main/" xr:uid="{3B40055B-0154-41FA-8CDE-B5221121E49C}"/>
    <hyperlink ref="A38" r:id="rId26" tooltip="72000000-5" display="https://info.iub.gov.lv/cpv/parent/8260/clasif/main/" xr:uid="{52BEFC97-BC46-47F1-92C2-8325EC5315A8}"/>
    <hyperlink ref="A41" r:id="rId27" tooltip="76000000-3" display="https://info.iub.gov.lv/cpv/parent/8595/clasif/main/" xr:uid="{34789115-3431-4F4A-BC29-ED3701E36E35}"/>
    <hyperlink ref="A42" r:id="rId28" tooltip="77000000-0" display="https://info.iub.gov.lv/cpv/parent/8662/clasif/main/" xr:uid="{91ED9135-F500-41C3-848D-C98F15C0EC17}"/>
    <hyperlink ref="A43" r:id="rId29" tooltip="79000000-4" display="https://info.iub.gov.lv/cpv/parent/8716/clasif/main/" xr:uid="{BDE238C2-5146-418A-96F4-3DBD620700DD}"/>
    <hyperlink ref="A46" r:id="rId30" tooltip="90000000-7" display="https://info.iub.gov.lv/cpv/parent/9068/clasif/main/" xr:uid="{BBEF714A-4AA0-4142-AE4F-354221AC327A}"/>
    <hyperlink ref="A7" r:id="rId31" tooltip="15000000-8" display="https://info.iub.gov.lv/cpv/parent/473/clasif/main/" xr:uid="{FCFF1DE8-1573-414E-9AA2-10A56F8ABED4}"/>
    <hyperlink ref="A9" r:id="rId32" tooltip="18000000-9" display="https://info.iub.gov.lv/cpv/parent/994/clasif/main/" xr:uid="{3A50CDC9-A48A-4349-82BA-0D0590454FCF}"/>
    <hyperlink ref="A10" r:id="rId33" tooltip="19000000-6" display="https://info.iub.gov.lv/cpv/parent/1188/clasif/main/" xr:uid="{326FDE33-205E-4596-B7F5-B6074376D5A4}"/>
    <hyperlink ref="A11" r:id="rId34" tooltip="22000000-0" display="https://info.iub.gov.lv/cpv/parent/1285/clasif/main/" xr:uid="{48378676-D558-4EAB-8355-F28384E1DE30}"/>
    <hyperlink ref="A16" r:id="rId35" tooltip="33000000-0" display="https://info.iub.gov.lv/cpv/parent/2676/clasif/main/" xr:uid="{D01359AC-1D24-48D3-9A3A-3E4357B90794}"/>
    <hyperlink ref="A19" r:id="rId36" tooltip="37000000-8" display="https://info.iub.gov.lv/cpv/parent/3995/clasif/main/" xr:uid="{5B055D32-A379-48C8-83CE-BA4551D7731A}"/>
    <hyperlink ref="A30" r:id="rId37" tooltip="55000000-0" display="https://info.iub.gov.lv/cpv/parent/7700/clasif/main/" xr:uid="{490A1618-18B9-453C-A851-3CCC8840CD0E}"/>
    <hyperlink ref="A36" r:id="rId38" tooltip="70000000-1" display="https://info.iub.gov.lv/cpv/parent/8040/clasif/main/" xr:uid="{20AAEC70-0C48-469E-A042-3CD7672A3589}"/>
    <hyperlink ref="A39" r:id="rId39" tooltip="73000000-2" display="https://info.iub.gov.lv/cpv/parent/8512/clasif/main/" xr:uid="{798F689E-A06C-488D-8379-F9A77F1623C1}"/>
    <hyperlink ref="A44" r:id="rId40" tooltip="80000000-4" display="https://info.iub.gov.lv/cpv/parent/8915/clasif/main/" xr:uid="{96B587FF-9BB9-4CEA-BA76-CE6FC516A374}"/>
    <hyperlink ref="A45" r:id="rId41" tooltip="85000000-9" display="https://info.iub.gov.lv/cpv/parent/8970/clasif/main/" xr:uid="{12B9BC8F-E42C-4EEF-AD89-85DCF9F1EE15}"/>
    <hyperlink ref="A47" r:id="rId42" tooltip="92000000-1" display="https://info.iub.gov.lv/cpv/parent/9265/clasif/main/" xr:uid="{54AB04FB-99A8-4693-A054-59E25845EA17}"/>
    <hyperlink ref="A48" r:id="rId43" tooltip="98000000-3" display="https://info.iub.gov.lv/cpv/parent/9370/clasif/main/" xr:uid="{1A6D6298-88C7-4636-8794-C53B5A69D7C4}"/>
    <hyperlink ref="A22" r:id="rId44" tooltip="41000000-9" display="https://info.iub.gov.lv/cpv/parent/5124/clasif/main/" xr:uid="{3B5E54E0-BA23-4792-B7CC-175B652C40DB}"/>
    <hyperlink ref="A40" r:id="rId45" tooltip="75000000-6" display="https://info.iub.gov.lv/cpv/parent/8538/clasif/main/" xr:uid="{0F0CFE6B-A2D0-4494-BE3A-158F522186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PIL-2019-2021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2021-02-01T09:44:59Z</dcterms:created>
  <dcterms:modified xsi:type="dcterms:W3CDTF">2022-02-10T13:54:34Z</dcterms:modified>
</cp:coreProperties>
</file>