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3" documentId="8_{7E449804-02C2-4059-BD10-E637C461739D}" xr6:coauthVersionLast="47" xr6:coauthVersionMax="47" xr10:uidLastSave="{899C01BA-7C6D-4D1A-A7C0-E1B2188A1A5F}"/>
  <bookViews>
    <workbookView xWindow="-3108" yWindow="-17388" windowWidth="30936" windowHeight="16776" xr2:uid="{00000000-000D-0000-FFFF-FFFF00000000}"/>
  </bookViews>
  <sheets>
    <sheet name="Izmaksu atšifrējums " sheetId="5" r:id="rId1"/>
  </sheets>
  <definedNames>
    <definedName name="_xlnm._FilterDatabase" localSheetId="0" hidden="1">'Izmaksu atšifrējums '!#REF!</definedName>
    <definedName name="_xlnm.Print_Titles" localSheetId="0">'Izmaksu atšifrējums '!$25:$25</definedName>
    <definedName name="OLE_LINK1" localSheetId="0">'Izmaksu atšifrējums '!#REF!</definedName>
    <definedName name="OLE_LINK3" localSheetId="0">'Izmaksu atšifrējums '!#REF!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H26" i="5"/>
  <c r="C26" i="5"/>
  <c r="B26" i="5"/>
  <c r="I25" i="5"/>
  <c r="G25" i="5"/>
  <c r="F25" i="5"/>
  <c r="E25" i="5"/>
  <c r="J25" i="5" s="1"/>
  <c r="I24" i="5"/>
  <c r="G24" i="5"/>
  <c r="F24" i="5"/>
  <c r="E24" i="5"/>
  <c r="I23" i="5"/>
  <c r="L23" i="5" s="1"/>
  <c r="F23" i="5"/>
  <c r="E23" i="5"/>
  <c r="I22" i="5"/>
  <c r="L22" i="5" s="1"/>
  <c r="F22" i="5"/>
  <c r="E22" i="5"/>
  <c r="I21" i="5"/>
  <c r="L21" i="5" s="1"/>
  <c r="F21" i="5"/>
  <c r="K21" i="5" s="1"/>
  <c r="E21" i="5"/>
  <c r="J21" i="5" s="1"/>
  <c r="I20" i="5"/>
  <c r="L20" i="5" s="1"/>
  <c r="F20" i="5"/>
  <c r="K20" i="5" s="1"/>
  <c r="E20" i="5"/>
  <c r="I19" i="5"/>
  <c r="G19" i="5"/>
  <c r="F19" i="5"/>
  <c r="E19" i="5"/>
  <c r="I18" i="5"/>
  <c r="G18" i="5"/>
  <c r="F18" i="5"/>
  <c r="I17" i="5"/>
  <c r="G17" i="5"/>
  <c r="F17" i="5"/>
  <c r="E17" i="5"/>
  <c r="I16" i="5"/>
  <c r="L16" i="5" s="1"/>
  <c r="F16" i="5"/>
  <c r="K16" i="5" s="1"/>
  <c r="E16" i="5"/>
  <c r="I15" i="5"/>
  <c r="L15" i="5" s="1"/>
  <c r="F15" i="5"/>
  <c r="E15" i="5"/>
  <c r="I14" i="5"/>
  <c r="G14" i="5"/>
  <c r="F14" i="5"/>
  <c r="E14" i="5"/>
  <c r="E26" i="5" l="1"/>
  <c r="K14" i="5"/>
  <c r="L25" i="5"/>
  <c r="J19" i="5"/>
  <c r="J17" i="5"/>
  <c r="K17" i="5"/>
  <c r="M17" i="5" s="1"/>
  <c r="N17" i="5" s="1"/>
  <c r="K19" i="5"/>
  <c r="M19" i="5" s="1"/>
  <c r="K15" i="5"/>
  <c r="L17" i="5"/>
  <c r="L19" i="5"/>
  <c r="J22" i="5"/>
  <c r="L24" i="5"/>
  <c r="K22" i="5"/>
  <c r="M22" i="5" s="1"/>
  <c r="P22" i="5" s="1"/>
  <c r="J20" i="5"/>
  <c r="M20" i="5" s="1"/>
  <c r="K25" i="5"/>
  <c r="M25" i="5" s="1"/>
  <c r="M21" i="5"/>
  <c r="P21" i="5" s="1"/>
  <c r="J24" i="5"/>
  <c r="K24" i="5"/>
  <c r="J15" i="5"/>
  <c r="F26" i="5"/>
  <c r="J16" i="5"/>
  <c r="M16" i="5" s="1"/>
  <c r="P16" i="5" s="1"/>
  <c r="J18" i="5"/>
  <c r="K23" i="5"/>
  <c r="M23" i="5" s="1"/>
  <c r="G26" i="5"/>
  <c r="K18" i="5"/>
  <c r="L18" i="5"/>
  <c r="J23" i="5"/>
  <c r="L14" i="5"/>
  <c r="J14" i="5"/>
  <c r="N21" i="5" l="1"/>
  <c r="N25" i="5"/>
  <c r="P25" i="5"/>
  <c r="P19" i="5"/>
  <c r="Q19" i="5" s="1"/>
  <c r="R19" i="5" s="1"/>
  <c r="S19" i="5" s="1"/>
  <c r="N19" i="5"/>
  <c r="K26" i="5"/>
  <c r="L26" i="5"/>
  <c r="M15" i="5"/>
  <c r="N15" i="5" s="1"/>
  <c r="M24" i="5"/>
  <c r="N24" i="5" s="1"/>
  <c r="M18" i="5"/>
  <c r="N18" i="5" s="1"/>
  <c r="N22" i="5"/>
  <c r="Q16" i="5"/>
  <c r="R16" i="5" s="1"/>
  <c r="S16" i="5" s="1"/>
  <c r="P18" i="5"/>
  <c r="Q18" i="5" s="1"/>
  <c r="R18" i="5" s="1"/>
  <c r="S18" i="5" s="1"/>
  <c r="Q25" i="5"/>
  <c r="R25" i="5" s="1"/>
  <c r="S25" i="5" s="1"/>
  <c r="Q21" i="5"/>
  <c r="R21" i="5" s="1"/>
  <c r="S21" i="5" s="1"/>
  <c r="N16" i="5"/>
  <c r="P17" i="5"/>
  <c r="Q17" i="5" s="1"/>
  <c r="R17" i="5" s="1"/>
  <c r="S17" i="5" s="1"/>
  <c r="Q22" i="5"/>
  <c r="R22" i="5" s="1"/>
  <c r="S22" i="5" s="1"/>
  <c r="J26" i="5"/>
  <c r="M14" i="5"/>
  <c r="P23" i="5"/>
  <c r="Q23" i="5" s="1"/>
  <c r="N23" i="5"/>
  <c r="P20" i="5"/>
  <c r="Q20" i="5" s="1"/>
  <c r="N20" i="5"/>
  <c r="P24" i="5" l="1"/>
  <c r="Q24" i="5" s="1"/>
  <c r="P15" i="5"/>
  <c r="Q15" i="5" s="1"/>
  <c r="R15" i="5" s="1"/>
  <c r="S15" i="5" s="1"/>
  <c r="R23" i="5"/>
  <c r="S23" i="5" s="1"/>
  <c r="N14" i="5"/>
  <c r="M26" i="5"/>
  <c r="N26" i="5" s="1"/>
  <c r="P14" i="5"/>
  <c r="P26" i="5" s="1"/>
  <c r="R20" i="5"/>
  <c r="S20" i="5" s="1"/>
  <c r="R24" i="5" l="1"/>
  <c r="S24" i="5" s="1"/>
  <c r="Q14" i="5"/>
  <c r="Q26" i="5" s="1"/>
  <c r="R14" i="5" l="1"/>
  <c r="S14" i="5" s="1"/>
  <c r="R26" i="5" l="1"/>
  <c r="S26" i="5" s="1"/>
  <c r="F38" i="5" s="1"/>
</calcChain>
</file>

<file path=xl/sharedStrings.xml><?xml version="1.0" encoding="utf-8"?>
<sst xmlns="http://schemas.openxmlformats.org/spreadsheetml/2006/main" count="77" uniqueCount="64">
  <si>
    <t>EUR</t>
  </si>
  <si>
    <t>2026.g.</t>
  </si>
  <si>
    <t>Darba dienas, brīvdienas, svētku dienas /stundu mēnesī</t>
  </si>
  <si>
    <t>Vienas darba stundas aprēķins</t>
  </si>
  <si>
    <t>Papildus darba devēja izmaksas</t>
  </si>
  <si>
    <t xml:space="preserve">KOPĀ darba devēja izmaksas </t>
  </si>
  <si>
    <t>Darba dienu un brīvdienu skaits mēnesī</t>
  </si>
  <si>
    <t>Svētku dienu skaits mēnesī</t>
  </si>
  <si>
    <t>Stundu skaits dienā</t>
  </si>
  <si>
    <t>Kopējās stundu skaits mēnesī</t>
  </si>
  <si>
    <t>Naksts stundu mēnesī</t>
  </si>
  <si>
    <t>Svētku stundas mēnesī</t>
  </si>
  <si>
    <t>Normas stundu skaits mēn. 1 cilv.</t>
  </si>
  <si>
    <t xml:space="preserve">Bruto pamatalga </t>
  </si>
  <si>
    <t xml:space="preserve">Piemaksa par darbu nakts stundās (22:00-6:00) </t>
  </si>
  <si>
    <t xml:space="preserve">Piemaksa par darbu svētku dienās </t>
  </si>
  <si>
    <t>KOPĀ Bruto algas summa</t>
  </si>
  <si>
    <t>Atvaļinājumu uzkrājums</t>
  </si>
  <si>
    <t>VSAOI likme darba devēja daļa - 23,59%**</t>
  </si>
  <si>
    <t>EUR/mēnesī</t>
  </si>
  <si>
    <t>EUR/stundā</t>
  </si>
  <si>
    <t>1a</t>
  </si>
  <si>
    <t>2a</t>
  </si>
  <si>
    <t>3a</t>
  </si>
  <si>
    <t>4a</t>
  </si>
  <si>
    <t>(4 x 8)</t>
  </si>
  <si>
    <t>(5 x 8) /3</t>
  </si>
  <si>
    <t>(6*8)</t>
  </si>
  <si>
    <t>9+10+11</t>
  </si>
  <si>
    <t>(12/4)</t>
  </si>
  <si>
    <t>12/12 mēn.</t>
  </si>
  <si>
    <t>(12+1a) x 23,59%</t>
  </si>
  <si>
    <t>12+1a+2a</t>
  </si>
  <si>
    <t>(3a/4)</t>
  </si>
  <si>
    <t>2026.g.janvāris</t>
  </si>
  <si>
    <t>2026.g.februāris</t>
  </si>
  <si>
    <t>2026.g.marts</t>
  </si>
  <si>
    <t>2026.g.aprīlis</t>
  </si>
  <si>
    <t>2026.g. maijs</t>
  </si>
  <si>
    <t>2026.g. jūnijs</t>
  </si>
  <si>
    <t>2026.g. jūlijs</t>
  </si>
  <si>
    <t>2026.g. augusts</t>
  </si>
  <si>
    <t>2026.g. septembris</t>
  </si>
  <si>
    <t>2026.g.oktobris</t>
  </si>
  <si>
    <t>2026.g.novembris</t>
  </si>
  <si>
    <t>2026.g.decembris</t>
  </si>
  <si>
    <t xml:space="preserve"> KOPĀ</t>
  </si>
  <si>
    <t>Papildus norādāmās izdevumi:</t>
  </si>
  <si>
    <t>&gt; Formastērps/darba:</t>
  </si>
  <si>
    <t>&gt; Aprīkojums/speclīdzekļi/sakaru iekārtas:</t>
  </si>
  <si>
    <t>&gt; Administrācijas/apmācību/kontroles izmaksas (t.sk. apdrošināšana):</t>
  </si>
  <si>
    <t>&gt; Peļņa</t>
  </si>
  <si>
    <t>Piedāvātā apsardzes pakalpojuma stundas tarifa likme par (1) vienu posteni par (1) stundu EURO bez PVN</t>
  </si>
  <si>
    <t>** VSAOI darba devēja likme 2026.g. - 23,59%</t>
  </si>
  <si>
    <t>&gt; Neparedzēti izdevumi***</t>
  </si>
  <si>
    <t>*** Izmaiņas nodokļu un finanšu jomā valsts likumdošanas līmenī</t>
  </si>
  <si>
    <t>Min. stundas tarifa likmes aprēķins postenim - 24 h diennaktī, katru dienu</t>
  </si>
  <si>
    <r>
      <t xml:space="preserve">Min.stundas tarifa likme          ( st./ EUR )*    </t>
    </r>
    <r>
      <rPr>
        <sz val="11"/>
        <color indexed="12"/>
        <rFont val="Times New Roman"/>
        <family val="1"/>
        <charset val="186"/>
      </rPr>
      <t xml:space="preserve"> </t>
    </r>
    <r>
      <rPr>
        <i/>
        <sz val="11"/>
        <color indexed="12"/>
        <rFont val="Times New Roman"/>
        <family val="1"/>
        <charset val="186"/>
      </rPr>
      <t xml:space="preserve"> </t>
    </r>
    <r>
      <rPr>
        <b/>
        <i/>
        <sz val="11"/>
        <color indexed="12"/>
        <rFont val="Times New Roman"/>
        <family val="1"/>
        <charset val="186"/>
      </rPr>
      <t>(MK noteikumi Nr. 656, 3. punkts)</t>
    </r>
  </si>
  <si>
    <r>
      <t>Darbinieka stundas tarifa likme - bruto</t>
    </r>
    <r>
      <rPr>
        <b/>
        <i/>
        <sz val="11"/>
        <color indexed="12"/>
        <rFont val="Times New Roman"/>
        <family val="1"/>
        <charset val="186"/>
      </rPr>
      <t xml:space="preserve"> (diennakts likme)</t>
    </r>
  </si>
  <si>
    <r>
      <t xml:space="preserve">* Min.stundas tarifa likme - bruto </t>
    </r>
    <r>
      <rPr>
        <b/>
        <i/>
        <sz val="11"/>
        <color indexed="12"/>
        <rFont val="Times New Roman"/>
        <family val="1"/>
        <charset val="186"/>
      </rPr>
      <t>(dienas likme)</t>
    </r>
  </si>
  <si>
    <r>
      <t xml:space="preserve">Aprēķins pamatots ar LR MK noteikumiem par minimālo stundas tarifa likmi  </t>
    </r>
    <r>
      <rPr>
        <b/>
        <i/>
        <sz val="11"/>
        <rFont val="Times New Roman"/>
        <family val="1"/>
        <charset val="186"/>
      </rPr>
      <t>(MK 2015.gada 24.novembra noteikumos Nr.656 "Noteikumi par minimālās mēneša darba algas apmēru normālā darba laika ietvaros un minimālās stundas tarifa likmes aprēķināšanu ")</t>
    </r>
  </si>
  <si>
    <r>
      <t xml:space="preserve">Min. darba alga (bruto) - 2026.g.:                            </t>
    </r>
    <r>
      <rPr>
        <b/>
        <i/>
        <sz val="11"/>
        <color indexed="12"/>
        <rFont val="Times New Roman"/>
        <family val="1"/>
        <charset val="186"/>
      </rPr>
      <t>(MK noteikumi Nr. 656, 2. punkts)</t>
    </r>
  </si>
  <si>
    <r>
      <t xml:space="preserve">KOPĀ darba devēja izmaksas - stundas likme  </t>
    </r>
    <r>
      <rPr>
        <b/>
        <i/>
        <sz val="11"/>
        <color indexed="12"/>
        <rFont val="Times New Roman"/>
        <family val="1"/>
        <charset val="186"/>
      </rPr>
      <t>(bezzaudējuma punkts)</t>
    </r>
  </si>
  <si>
    <t>2026.gads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</si>
</sst>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EUR]\ #,##0.00"/>
    <numFmt numFmtId="165" formatCode="_-[$€-2]\ * #,##0.0000_-;\-[$€-2]\ * #,##0.0000_-;_-[$€-2]\ * &quot;-&quot;??_-;_-@_-"/>
    <numFmt numFmtId="166" formatCode="[$€-2]\ #,##0.00"/>
    <numFmt numFmtId="167" formatCode="_-[$€-2]\ * #,##0.00_-;\-[$€-2]\ * #,##0.00_-;_-[$€-2]\ * &quot;-&quot;??_-;_-@_-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i/>
      <sz val="11"/>
      <color indexed="12"/>
      <name val="Times New Roman"/>
      <family val="1"/>
      <charset val="186"/>
    </font>
    <font>
      <b/>
      <i/>
      <sz val="11"/>
      <color indexed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20"/>
      <name val="Times New Roman"/>
      <family val="1"/>
      <charset val="186"/>
    </font>
    <font>
      <b/>
      <sz val="20"/>
      <name val="Times New Roman"/>
      <family val="1"/>
      <charset val="186"/>
    </font>
    <font>
      <b/>
      <i/>
      <u/>
      <sz val="2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1" applyFont="1"/>
    <xf numFmtId="2" fontId="7" fillId="5" borderId="43" xfId="1" applyNumberFormat="1" applyFont="1" applyFill="1" applyBorder="1" applyAlignment="1">
      <alignment horizontal="center" vertical="center" wrapText="1"/>
    </xf>
    <xf numFmtId="2" fontId="7" fillId="5" borderId="44" xfId="1" applyNumberFormat="1" applyFont="1" applyFill="1" applyBorder="1" applyAlignment="1">
      <alignment horizontal="center" vertical="center" wrapText="1"/>
    </xf>
    <xf numFmtId="2" fontId="7" fillId="5" borderId="45" xfId="1" applyNumberFormat="1" applyFont="1" applyFill="1" applyBorder="1" applyAlignment="1">
      <alignment horizontal="center" vertical="center" wrapText="1"/>
    </xf>
    <xf numFmtId="2" fontId="4" fillId="5" borderId="46" xfId="1" applyNumberFormat="1" applyFont="1" applyFill="1" applyBorder="1" applyAlignment="1">
      <alignment horizontal="center" vertical="center" wrapText="1"/>
    </xf>
    <xf numFmtId="2" fontId="4" fillId="9" borderId="47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2" fontId="7" fillId="5" borderId="48" xfId="1" applyNumberFormat="1" applyFont="1" applyFill="1" applyBorder="1" applyAlignment="1">
      <alignment horizontal="center" vertical="center" wrapText="1"/>
    </xf>
    <xf numFmtId="0" fontId="6" fillId="0" borderId="0" xfId="0" applyFont="1"/>
    <xf numFmtId="2" fontId="7" fillId="5" borderId="49" xfId="1" applyNumberFormat="1" applyFont="1" applyFill="1" applyBorder="1" applyAlignment="1">
      <alignment horizontal="center" vertical="center" wrapText="1"/>
    </xf>
    <xf numFmtId="2" fontId="7" fillId="5" borderId="5" xfId="1" applyNumberFormat="1" applyFont="1" applyFill="1" applyBorder="1" applyAlignment="1">
      <alignment horizontal="center" vertical="center" wrapText="1"/>
    </xf>
    <xf numFmtId="2" fontId="7" fillId="5" borderId="39" xfId="1" applyNumberFormat="1" applyFont="1" applyFill="1" applyBorder="1" applyAlignment="1">
      <alignment horizontal="center" vertical="center" wrapText="1"/>
    </xf>
    <xf numFmtId="2" fontId="4" fillId="5" borderId="38" xfId="1" applyNumberFormat="1" applyFont="1" applyFill="1" applyBorder="1" applyAlignment="1">
      <alignment horizontal="center" vertical="center" wrapText="1"/>
    </xf>
    <xf numFmtId="2" fontId="4" fillId="9" borderId="38" xfId="1" applyNumberFormat="1" applyFont="1" applyFill="1" applyBorder="1" applyAlignment="1">
      <alignment horizontal="center" vertical="center" wrapText="1"/>
    </xf>
    <xf numFmtId="2" fontId="7" fillId="5" borderId="6" xfId="1" applyNumberFormat="1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 wrapText="1"/>
    </xf>
    <xf numFmtId="1" fontId="7" fillId="5" borderId="7" xfId="1" applyNumberFormat="1" applyFont="1" applyFill="1" applyBorder="1" applyAlignment="1">
      <alignment horizontal="center" vertical="center" wrapText="1"/>
    </xf>
    <xf numFmtId="1" fontId="7" fillId="5" borderId="8" xfId="1" applyNumberFormat="1" applyFont="1" applyFill="1" applyBorder="1" applyAlignment="1">
      <alignment horizontal="center" vertical="center" wrapText="1"/>
    </xf>
    <xf numFmtId="1" fontId="7" fillId="5" borderId="9" xfId="1" applyNumberFormat="1" applyFont="1" applyFill="1" applyBorder="1" applyAlignment="1">
      <alignment horizontal="center" vertical="center" wrapText="1"/>
    </xf>
    <xf numFmtId="1" fontId="4" fillId="5" borderId="10" xfId="1" applyNumberFormat="1" applyFont="1" applyFill="1" applyBorder="1" applyAlignment="1">
      <alignment horizontal="center" vertical="center" wrapText="1"/>
    </xf>
    <xf numFmtId="1" fontId="5" fillId="4" borderId="10" xfId="1" applyNumberFormat="1" applyFont="1" applyFill="1" applyBorder="1" applyAlignment="1">
      <alignment horizontal="center" vertical="center" wrapText="1"/>
    </xf>
    <xf numFmtId="2" fontId="7" fillId="5" borderId="7" xfId="1" applyNumberFormat="1" applyFont="1" applyFill="1" applyBorder="1" applyAlignment="1">
      <alignment horizontal="center" vertical="center" wrapText="1"/>
    </xf>
    <xf numFmtId="2" fontId="7" fillId="5" borderId="11" xfId="1" applyNumberFormat="1" applyFont="1" applyFill="1" applyBorder="1" applyAlignment="1">
      <alignment horizontal="center" vertical="center" wrapText="1"/>
    </xf>
    <xf numFmtId="2" fontId="4" fillId="5" borderId="8" xfId="1" applyNumberFormat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2" fontId="7" fillId="5" borderId="12" xfId="1" applyNumberFormat="1" applyFont="1" applyFill="1" applyBorder="1" applyAlignment="1">
      <alignment horizontal="center" vertical="center" wrapText="1"/>
    </xf>
    <xf numFmtId="2" fontId="7" fillId="5" borderId="13" xfId="1" applyNumberFormat="1" applyFont="1" applyFill="1" applyBorder="1" applyAlignment="1">
      <alignment horizontal="center" vertical="center" wrapText="1"/>
    </xf>
    <xf numFmtId="2" fontId="7" fillId="5" borderId="14" xfId="1" applyNumberFormat="1" applyFont="1" applyFill="1" applyBorder="1" applyAlignment="1">
      <alignment horizontal="center" vertical="center" wrapText="1"/>
    </xf>
    <xf numFmtId="2" fontId="4" fillId="5" borderId="15" xfId="1" applyNumberFormat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2" fontId="7" fillId="5" borderId="16" xfId="1" applyNumberFormat="1" applyFont="1" applyFill="1" applyBorder="1" applyAlignment="1">
      <alignment horizontal="center" vertical="center" wrapText="1"/>
    </xf>
    <xf numFmtId="2" fontId="4" fillId="5" borderId="13" xfId="1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" fontId="6" fillId="2" borderId="20" xfId="1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65" fontId="6" fillId="8" borderId="18" xfId="1" applyNumberFormat="1" applyFont="1" applyFill="1" applyBorder="1" applyAlignment="1">
      <alignment horizontal="center" vertical="center"/>
    </xf>
    <xf numFmtId="166" fontId="6" fillId="0" borderId="21" xfId="1" applyNumberFormat="1" applyFont="1" applyBorder="1" applyAlignment="1">
      <alignment horizontal="center" vertical="center"/>
    </xf>
    <xf numFmtId="166" fontId="6" fillId="0" borderId="22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166" fontId="5" fillId="0" borderId="24" xfId="1" applyNumberFormat="1" applyFont="1" applyBorder="1" applyAlignment="1">
      <alignment horizontal="center" vertical="center"/>
    </xf>
    <xf numFmtId="167" fontId="5" fillId="4" borderId="2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6" fontId="6" fillId="0" borderId="26" xfId="1" applyNumberFormat="1" applyFont="1" applyBorder="1" applyAlignment="1">
      <alignment horizontal="center" vertical="center"/>
    </xf>
    <xf numFmtId="166" fontId="5" fillId="0" borderId="22" xfId="1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66" fontId="6" fillId="0" borderId="28" xfId="1" applyNumberFormat="1" applyFont="1" applyBorder="1" applyAlignment="1">
      <alignment horizontal="center" vertical="center"/>
    </xf>
    <xf numFmtId="166" fontId="5" fillId="0" borderId="27" xfId="1" applyNumberFormat="1" applyFont="1" applyBorder="1" applyAlignment="1">
      <alignment horizontal="center" vertical="center"/>
    </xf>
    <xf numFmtId="166" fontId="6" fillId="0" borderId="29" xfId="1" applyNumberFormat="1" applyFont="1" applyBorder="1" applyAlignment="1">
      <alignment horizontal="center" vertical="center"/>
    </xf>
    <xf numFmtId="166" fontId="5" fillId="0" borderId="30" xfId="1" applyNumberFormat="1" applyFont="1" applyBorder="1" applyAlignment="1">
      <alignment horizontal="center" vertical="center"/>
    </xf>
    <xf numFmtId="167" fontId="5" fillId="4" borderId="31" xfId="1" applyNumberFormat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166" fontId="6" fillId="0" borderId="34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2" borderId="3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" fontId="6" fillId="2" borderId="19" xfId="1" applyNumberFormat="1" applyFont="1" applyFill="1" applyBorder="1" applyAlignment="1">
      <alignment horizontal="center" vertical="center"/>
    </xf>
    <xf numFmtId="1" fontId="6" fillId="2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Border="1" applyAlignment="1">
      <alignment horizontal="center" vertical="center"/>
    </xf>
    <xf numFmtId="167" fontId="5" fillId="4" borderId="33" xfId="1" applyNumberFormat="1" applyFont="1" applyFill="1" applyBorder="1" applyAlignment="1">
      <alignment horizontal="center" vertical="center"/>
    </xf>
    <xf numFmtId="0" fontId="5" fillId="7" borderId="38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39" xfId="1" applyFont="1" applyFill="1" applyBorder="1" applyAlignment="1">
      <alignment horizontal="center" vertical="center"/>
    </xf>
    <xf numFmtId="0" fontId="5" fillId="7" borderId="40" xfId="1" applyFont="1" applyFill="1" applyBorder="1" applyAlignment="1">
      <alignment horizontal="center" vertical="center"/>
    </xf>
    <xf numFmtId="3" fontId="6" fillId="7" borderId="40" xfId="1" applyNumberFormat="1" applyFont="1" applyFill="1" applyBorder="1" applyAlignment="1">
      <alignment horizontal="center" vertical="center"/>
    </xf>
    <xf numFmtId="0" fontId="5" fillId="7" borderId="42" xfId="1" applyFont="1" applyFill="1" applyBorder="1" applyAlignment="1">
      <alignment horizontal="center" vertical="center"/>
    </xf>
    <xf numFmtId="166" fontId="6" fillId="3" borderId="50" xfId="1" applyNumberFormat="1" applyFont="1" applyFill="1" applyBorder="1" applyAlignment="1">
      <alignment horizontal="center" vertical="center"/>
    </xf>
    <xf numFmtId="166" fontId="6" fillId="3" borderId="51" xfId="1" applyNumberFormat="1" applyFont="1" applyFill="1" applyBorder="1" applyAlignment="1">
      <alignment horizontal="center" vertical="center"/>
    </xf>
    <xf numFmtId="166" fontId="6" fillId="3" borderId="39" xfId="1" applyNumberFormat="1" applyFont="1" applyFill="1" applyBorder="1" applyAlignment="1">
      <alignment horizontal="center" vertical="center"/>
    </xf>
    <xf numFmtId="166" fontId="5" fillId="3" borderId="38" xfId="1" applyNumberFormat="1" applyFont="1" applyFill="1" applyBorder="1" applyAlignment="1">
      <alignment horizontal="center" vertical="center"/>
    </xf>
    <xf numFmtId="167" fontId="5" fillId="4" borderId="38" xfId="1" applyNumberFormat="1" applyFont="1" applyFill="1" applyBorder="1" applyAlignment="1">
      <alignment horizontal="center" vertical="center"/>
    </xf>
    <xf numFmtId="166" fontId="6" fillId="3" borderId="41" xfId="1" applyNumberFormat="1" applyFont="1" applyFill="1" applyBorder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49" fontId="6" fillId="0" borderId="0" xfId="0" applyNumberFormat="1" applyFont="1" applyAlignment="1">
      <alignment wrapText="1"/>
    </xf>
    <xf numFmtId="2" fontId="4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5" fillId="4" borderId="4" xfId="1" applyNumberFormat="1" applyFon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vertical="center"/>
    </xf>
    <xf numFmtId="2" fontId="5" fillId="4" borderId="5" xfId="1" applyNumberFormat="1" applyFont="1" applyFill="1" applyBorder="1" applyAlignment="1">
      <alignment vertical="center"/>
    </xf>
    <xf numFmtId="164" fontId="5" fillId="4" borderId="6" xfId="1" applyNumberFormat="1" applyFont="1" applyFill="1" applyBorder="1" applyAlignment="1">
      <alignment vertical="center"/>
    </xf>
    <xf numFmtId="0" fontId="7" fillId="5" borderId="57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64" xfId="0" applyFont="1" applyBorder="1" applyAlignment="1">
      <alignment horizontal="right"/>
    </xf>
    <xf numFmtId="0" fontId="4" fillId="4" borderId="5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10" borderId="52" xfId="0" applyFont="1" applyFill="1" applyBorder="1" applyAlignment="1">
      <alignment horizontal="left" vertical="center"/>
    </xf>
    <xf numFmtId="0" fontId="13" fillId="10" borderId="53" xfId="0" applyFont="1" applyFill="1" applyBorder="1" applyAlignment="1">
      <alignment horizontal="left" vertical="center"/>
    </xf>
    <xf numFmtId="0" fontId="13" fillId="10" borderId="3" xfId="0" applyFont="1" applyFill="1" applyBorder="1" applyAlignment="1">
      <alignment horizontal="left" vertical="center"/>
    </xf>
    <xf numFmtId="0" fontId="7" fillId="5" borderId="20" xfId="1" applyFont="1" applyFill="1" applyBorder="1" applyAlignment="1">
      <alignment horizontal="center" vertical="center" wrapText="1"/>
    </xf>
    <xf numFmtId="0" fontId="7" fillId="5" borderId="55" xfId="1" applyFont="1" applyFill="1" applyBorder="1" applyAlignment="1">
      <alignment horizontal="center" vertical="center" wrapText="1"/>
    </xf>
    <xf numFmtId="0" fontId="7" fillId="5" borderId="61" xfId="1" applyFont="1" applyFill="1" applyBorder="1" applyAlignment="1">
      <alignment horizontal="center" vertical="center" wrapText="1"/>
    </xf>
    <xf numFmtId="0" fontId="4" fillId="5" borderId="46" xfId="1" applyFont="1" applyFill="1" applyBorder="1" applyAlignment="1">
      <alignment horizontal="center" vertical="center" wrapText="1"/>
    </xf>
    <xf numFmtId="0" fontId="4" fillId="5" borderId="47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7" fillId="5" borderId="62" xfId="1" applyFont="1" applyFill="1" applyBorder="1" applyAlignment="1">
      <alignment horizontal="center" vertical="center" wrapText="1"/>
    </xf>
    <xf numFmtId="0" fontId="7" fillId="5" borderId="63" xfId="1" applyFont="1" applyFill="1" applyBorder="1" applyAlignment="1">
      <alignment horizontal="center" vertical="center" wrapText="1"/>
    </xf>
    <xf numFmtId="0" fontId="7" fillId="5" borderId="54" xfId="1" applyFont="1" applyFill="1" applyBorder="1" applyAlignment="1">
      <alignment horizontal="center" vertical="center" wrapText="1"/>
    </xf>
    <xf numFmtId="0" fontId="7" fillId="5" borderId="36" xfId="1" applyFont="1" applyFill="1" applyBorder="1" applyAlignment="1">
      <alignment horizontal="center" vertical="center" wrapText="1"/>
    </xf>
    <xf numFmtId="0" fontId="7" fillId="5" borderId="5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2" fontId="4" fillId="5" borderId="46" xfId="1" applyNumberFormat="1" applyFont="1" applyFill="1" applyBorder="1" applyAlignment="1">
      <alignment horizontal="center" vertical="center" wrapText="1"/>
    </xf>
    <xf numFmtId="2" fontId="4" fillId="5" borderId="15" xfId="1" applyNumberFormat="1" applyFont="1" applyFill="1" applyBorder="1" applyAlignment="1">
      <alignment horizontal="center" vertical="center" wrapText="1"/>
    </xf>
    <xf numFmtId="0" fontId="5" fillId="4" borderId="46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7" fillId="5" borderId="59" xfId="1" applyFont="1" applyFill="1" applyBorder="1" applyAlignment="1">
      <alignment horizontal="center" vertical="center" wrapText="1"/>
    </xf>
    <xf numFmtId="0" fontId="7" fillId="5" borderId="60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7" fillId="5" borderId="58" xfId="1" applyFont="1" applyFill="1" applyBorder="1" applyAlignment="1">
      <alignment horizontal="center" vertical="center" wrapText="1"/>
    </xf>
    <xf numFmtId="2" fontId="4" fillId="5" borderId="4" xfId="1" applyNumberFormat="1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 wrapText="1"/>
    </xf>
    <xf numFmtId="2" fontId="4" fillId="5" borderId="6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7" fillId="0" borderId="0" xfId="1" applyFont="1"/>
    <xf numFmtId="0" fontId="18" fillId="0" borderId="0" xfId="1" applyFont="1" applyAlignment="1">
      <alignment horizontal="center"/>
    </xf>
    <xf numFmtId="0" fontId="12" fillId="0" borderId="0" xfId="0" applyFont="1" applyAlignment="1"/>
  </cellXfs>
  <cellStyles count="3">
    <cellStyle name="Normal 2" xfId="1" xr:uid="{00000000-0005-0000-0000-000001000000}"/>
    <cellStyle name="Normal 3" xfId="2" xr:uid="{00000000-0005-0000-0000-000002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T55"/>
  <sheetViews>
    <sheetView tabSelected="1" topLeftCell="A8" zoomScale="80" zoomScaleNormal="80" workbookViewId="0">
      <selection activeCell="M29" sqref="M29"/>
    </sheetView>
  </sheetViews>
  <sheetFormatPr defaultColWidth="11.44140625" defaultRowHeight="13.8" x14ac:dyDescent="0.25"/>
  <cols>
    <col min="1" max="1" width="17.88671875" style="89" customWidth="1"/>
    <col min="2" max="2" width="10.5546875" style="62" customWidth="1"/>
    <col min="3" max="3" width="8.88671875" style="89" customWidth="1"/>
    <col min="4" max="4" width="10.44140625" style="62" customWidth="1"/>
    <col min="5" max="5" width="10.5546875" style="62" customWidth="1"/>
    <col min="6" max="6" width="13.88671875" style="62" customWidth="1"/>
    <col min="7" max="7" width="10.109375" style="62" customWidth="1"/>
    <col min="8" max="8" width="11.109375" style="62" customWidth="1"/>
    <col min="9" max="9" width="14" style="62" customWidth="1"/>
    <col min="10" max="10" width="13.5546875" style="62" customWidth="1"/>
    <col min="11" max="11" width="14" style="62" customWidth="1"/>
    <col min="12" max="13" width="14.5546875" style="62" customWidth="1"/>
    <col min="14" max="14" width="15.109375" style="62" customWidth="1"/>
    <col min="15" max="15" width="11.44140625" style="62"/>
    <col min="16" max="16" width="16" style="62" customWidth="1"/>
    <col min="17" max="17" width="15.109375" style="62" customWidth="1"/>
    <col min="18" max="18" width="15.5546875" style="62" customWidth="1"/>
    <col min="19" max="19" width="17.21875" style="62" customWidth="1"/>
    <col min="20" max="16384" width="11.44140625" style="62"/>
  </cols>
  <sheetData>
    <row r="1" spans="1:20" s="1" customFormat="1" ht="63.6" customHeight="1" x14ac:dyDescent="0.4">
      <c r="B1" s="138" t="s">
        <v>56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s="1" customFormat="1" ht="8.25" customHeight="1" x14ac:dyDescent="0.4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0" s="1" customFormat="1" ht="22.5" customHeight="1" x14ac:dyDescent="0.4">
      <c r="B3" s="140" t="s">
        <v>63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1:20" s="1" customFormat="1" ht="11.2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s="1" customFormat="1" ht="34.5" customHeight="1" x14ac:dyDescent="0.25">
      <c r="B5" s="124" t="s">
        <v>60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 s="12" customFormat="1" ht="10.8" customHeight="1" x14ac:dyDescent="0.25"/>
    <row r="7" spans="1:20" s="12" customFormat="1" ht="8.25" customHeight="1" thickBot="1" x14ac:dyDescent="0.3"/>
    <row r="8" spans="1:20" s="12" customFormat="1" ht="43.8" customHeight="1" thickBot="1" x14ac:dyDescent="0.3">
      <c r="A8" s="131" t="s">
        <v>61</v>
      </c>
      <c r="B8" s="132"/>
      <c r="C8" s="133"/>
      <c r="D8" s="91"/>
      <c r="E8" s="92"/>
      <c r="F8" s="93">
        <v>780</v>
      </c>
      <c r="G8" s="92" t="s">
        <v>0</v>
      </c>
      <c r="H8" s="94"/>
      <c r="I8" s="4"/>
      <c r="J8" s="4"/>
      <c r="K8" s="4"/>
      <c r="L8" s="4"/>
      <c r="M8" s="4"/>
      <c r="N8" s="4"/>
      <c r="O8" s="10"/>
      <c r="P8" s="4"/>
      <c r="Q8" s="4"/>
      <c r="R8" s="4"/>
      <c r="S8" s="4"/>
    </row>
    <row r="9" spans="1:20" s="12" customFormat="1" ht="23.4" customHeight="1" thickBot="1" x14ac:dyDescent="0.3">
      <c r="A9" s="111" t="s">
        <v>1</v>
      </c>
      <c r="B9" s="114" t="s">
        <v>2</v>
      </c>
      <c r="C9" s="115"/>
      <c r="D9" s="115"/>
      <c r="E9" s="115"/>
      <c r="F9" s="115"/>
      <c r="G9" s="115"/>
      <c r="H9" s="116"/>
      <c r="I9" s="95" t="s">
        <v>57</v>
      </c>
      <c r="J9" s="135" t="s">
        <v>3</v>
      </c>
      <c r="K9" s="136"/>
      <c r="L9" s="136"/>
      <c r="M9" s="136"/>
      <c r="N9" s="137"/>
      <c r="O9" s="10"/>
      <c r="P9" s="122" t="s">
        <v>4</v>
      </c>
      <c r="Q9" s="123"/>
      <c r="R9" s="125" t="s">
        <v>5</v>
      </c>
      <c r="S9" s="127" t="s">
        <v>62</v>
      </c>
    </row>
    <row r="10" spans="1:20" s="12" customFormat="1" ht="73.2" customHeight="1" thickBot="1" x14ac:dyDescent="0.3">
      <c r="A10" s="112"/>
      <c r="B10" s="129" t="s">
        <v>6</v>
      </c>
      <c r="C10" s="130" t="s">
        <v>7</v>
      </c>
      <c r="D10" s="108" t="s">
        <v>8</v>
      </c>
      <c r="E10" s="108" t="s">
        <v>9</v>
      </c>
      <c r="F10" s="108" t="s">
        <v>10</v>
      </c>
      <c r="G10" s="108" t="s">
        <v>11</v>
      </c>
      <c r="H10" s="109" t="s">
        <v>12</v>
      </c>
      <c r="I10" s="134"/>
      <c r="J10" s="5" t="s">
        <v>13</v>
      </c>
      <c r="K10" s="6" t="s">
        <v>14</v>
      </c>
      <c r="L10" s="7" t="s">
        <v>15</v>
      </c>
      <c r="M10" s="8" t="s">
        <v>16</v>
      </c>
      <c r="N10" s="9" t="s">
        <v>58</v>
      </c>
      <c r="O10" s="10"/>
      <c r="P10" s="5" t="s">
        <v>17</v>
      </c>
      <c r="Q10" s="11" t="s">
        <v>18</v>
      </c>
      <c r="R10" s="126"/>
      <c r="S10" s="128"/>
    </row>
    <row r="11" spans="1:20" s="12" customFormat="1" ht="36" customHeight="1" thickBot="1" x14ac:dyDescent="0.3">
      <c r="A11" s="112"/>
      <c r="B11" s="129"/>
      <c r="C11" s="130"/>
      <c r="D11" s="108"/>
      <c r="E11" s="108"/>
      <c r="F11" s="108"/>
      <c r="G11" s="108"/>
      <c r="H11" s="110"/>
      <c r="I11" s="134"/>
      <c r="J11" s="13" t="s">
        <v>19</v>
      </c>
      <c r="K11" s="14" t="s">
        <v>19</v>
      </c>
      <c r="L11" s="15" t="s">
        <v>19</v>
      </c>
      <c r="M11" s="16" t="s">
        <v>19</v>
      </c>
      <c r="N11" s="17" t="s">
        <v>20</v>
      </c>
      <c r="O11" s="10"/>
      <c r="P11" s="13" t="s">
        <v>19</v>
      </c>
      <c r="Q11" s="18" t="s">
        <v>19</v>
      </c>
      <c r="R11" s="19" t="s">
        <v>19</v>
      </c>
      <c r="S11" s="17" t="s">
        <v>20</v>
      </c>
    </row>
    <row r="12" spans="1:20" s="12" customFormat="1" ht="17.25" customHeight="1" x14ac:dyDescent="0.25">
      <c r="A12" s="112"/>
      <c r="B12" s="117">
        <v>1</v>
      </c>
      <c r="C12" s="119">
        <v>2</v>
      </c>
      <c r="D12" s="119">
        <v>3</v>
      </c>
      <c r="E12" s="119">
        <v>4</v>
      </c>
      <c r="F12" s="119">
        <v>5</v>
      </c>
      <c r="G12" s="119">
        <v>6</v>
      </c>
      <c r="H12" s="109">
        <v>7</v>
      </c>
      <c r="I12" s="95">
        <v>8</v>
      </c>
      <c r="J12" s="20">
        <v>9</v>
      </c>
      <c r="K12" s="21">
        <v>10</v>
      </c>
      <c r="L12" s="22">
        <v>11</v>
      </c>
      <c r="M12" s="23">
        <v>12</v>
      </c>
      <c r="N12" s="24">
        <v>13</v>
      </c>
      <c r="O12" s="10"/>
      <c r="P12" s="25" t="s">
        <v>21</v>
      </c>
      <c r="Q12" s="26" t="s">
        <v>22</v>
      </c>
      <c r="R12" s="27" t="s">
        <v>23</v>
      </c>
      <c r="S12" s="28" t="s">
        <v>24</v>
      </c>
    </row>
    <row r="13" spans="1:20" s="12" customFormat="1" ht="27" customHeight="1" thickBot="1" x14ac:dyDescent="0.3">
      <c r="A13" s="113"/>
      <c r="B13" s="118"/>
      <c r="C13" s="120"/>
      <c r="D13" s="120"/>
      <c r="E13" s="120"/>
      <c r="F13" s="120"/>
      <c r="G13" s="120"/>
      <c r="H13" s="121"/>
      <c r="I13" s="96"/>
      <c r="J13" s="29" t="s">
        <v>25</v>
      </c>
      <c r="K13" s="30" t="s">
        <v>26</v>
      </c>
      <c r="L13" s="31" t="s">
        <v>27</v>
      </c>
      <c r="M13" s="32" t="s">
        <v>28</v>
      </c>
      <c r="N13" s="33" t="s">
        <v>29</v>
      </c>
      <c r="O13" s="10"/>
      <c r="P13" s="29" t="s">
        <v>30</v>
      </c>
      <c r="Q13" s="34" t="s">
        <v>31</v>
      </c>
      <c r="R13" s="35" t="s">
        <v>32</v>
      </c>
      <c r="S13" s="33" t="s">
        <v>33</v>
      </c>
    </row>
    <row r="14" spans="1:20" s="12" customFormat="1" ht="20.100000000000001" customHeight="1" x14ac:dyDescent="0.25">
      <c r="A14" s="36" t="s">
        <v>34</v>
      </c>
      <c r="B14" s="37">
        <v>31</v>
      </c>
      <c r="C14" s="38">
        <v>1</v>
      </c>
      <c r="D14" s="39">
        <v>24</v>
      </c>
      <c r="E14" s="39">
        <f>(B14)*24</f>
        <v>744</v>
      </c>
      <c r="F14" s="40">
        <f>(B14)*8</f>
        <v>248</v>
      </c>
      <c r="G14" s="40">
        <f>(C14)*24</f>
        <v>24</v>
      </c>
      <c r="H14" s="41">
        <v>168</v>
      </c>
      <c r="I14" s="42">
        <f>F$8/H14</f>
        <v>4.6428571428571432</v>
      </c>
      <c r="J14" s="43">
        <f>E14*I14</f>
        <v>3454.2857142857147</v>
      </c>
      <c r="K14" s="44">
        <f>(F14*I14)/2</f>
        <v>575.71428571428578</v>
      </c>
      <c r="L14" s="45">
        <f>G14*I14</f>
        <v>111.42857142857144</v>
      </c>
      <c r="M14" s="46">
        <f>J14+K14+L14</f>
        <v>4141.4285714285716</v>
      </c>
      <c r="N14" s="47">
        <f>M14/E14</f>
        <v>5.5664362519201234</v>
      </c>
      <c r="O14" s="48"/>
      <c r="P14" s="43">
        <f>M14/12</f>
        <v>345.11904761904765</v>
      </c>
      <c r="Q14" s="49">
        <f>ROUND((M14+P14)*23.59%,2)</f>
        <v>1058.3800000000001</v>
      </c>
      <c r="R14" s="50">
        <f>M14+P14+Q14</f>
        <v>5544.9276190476194</v>
      </c>
      <c r="S14" s="47">
        <f>R14/E14</f>
        <v>7.4528597030209935</v>
      </c>
    </row>
    <row r="15" spans="1:20" s="12" customFormat="1" ht="20.100000000000001" customHeight="1" x14ac:dyDescent="0.25">
      <c r="A15" s="51" t="s">
        <v>35</v>
      </c>
      <c r="B15" s="37">
        <v>28</v>
      </c>
      <c r="C15" s="38">
        <v>0</v>
      </c>
      <c r="D15" s="52">
        <v>24</v>
      </c>
      <c r="E15" s="52">
        <f t="shared" ref="E15:E25" si="0">(B15)*24</f>
        <v>672</v>
      </c>
      <c r="F15" s="53">
        <f t="shared" ref="F15:F25" si="1">(B15)*8</f>
        <v>224</v>
      </c>
      <c r="G15" s="53"/>
      <c r="H15" s="41">
        <v>160</v>
      </c>
      <c r="I15" s="42">
        <f t="shared" ref="I15:I25" si="2">F$8/H15</f>
        <v>4.875</v>
      </c>
      <c r="J15" s="54">
        <f t="shared" ref="J15:J24" si="3">E15*I15</f>
        <v>3276</v>
      </c>
      <c r="K15" s="44">
        <f t="shared" ref="K15:K25" si="4">(F15*I15)/2</f>
        <v>546</v>
      </c>
      <c r="L15" s="45">
        <f t="shared" ref="L15:L25" si="5">G15*I15</f>
        <v>0</v>
      </c>
      <c r="M15" s="55">
        <f t="shared" ref="M15:M24" si="6">J15+K15+L15</f>
        <v>3822</v>
      </c>
      <c r="N15" s="47">
        <f t="shared" ref="N15:N25" si="7">M15/E15</f>
        <v>5.6875</v>
      </c>
      <c r="O15" s="48"/>
      <c r="P15" s="54">
        <f t="shared" ref="P15:P25" si="8">M15/12</f>
        <v>318.5</v>
      </c>
      <c r="Q15" s="56">
        <f>ROUND((M15+P15)*23.59%,2)</f>
        <v>976.74</v>
      </c>
      <c r="R15" s="57">
        <f t="shared" ref="R15:R24" si="9">M15+P15+Q15</f>
        <v>5117.24</v>
      </c>
      <c r="S15" s="58">
        <f t="shared" ref="S15:S25" si="10">R15/E15</f>
        <v>7.6149404761904762</v>
      </c>
    </row>
    <row r="16" spans="1:20" s="12" customFormat="1" ht="20.100000000000001" customHeight="1" x14ac:dyDescent="0.25">
      <c r="A16" s="51" t="s">
        <v>36</v>
      </c>
      <c r="B16" s="37">
        <v>31</v>
      </c>
      <c r="C16" s="38">
        <v>0</v>
      </c>
      <c r="D16" s="52">
        <v>24</v>
      </c>
      <c r="E16" s="52">
        <f t="shared" si="0"/>
        <v>744</v>
      </c>
      <c r="F16" s="53">
        <f t="shared" si="1"/>
        <v>248</v>
      </c>
      <c r="G16" s="53"/>
      <c r="H16" s="41">
        <v>176</v>
      </c>
      <c r="I16" s="42">
        <f t="shared" si="2"/>
        <v>4.4318181818181817</v>
      </c>
      <c r="J16" s="54">
        <f t="shared" si="3"/>
        <v>3297.272727272727</v>
      </c>
      <c r="K16" s="44">
        <f t="shared" si="4"/>
        <v>549.5454545454545</v>
      </c>
      <c r="L16" s="45">
        <f t="shared" si="5"/>
        <v>0</v>
      </c>
      <c r="M16" s="55">
        <f t="shared" si="6"/>
        <v>3846.8181818181815</v>
      </c>
      <c r="N16" s="47">
        <f t="shared" si="7"/>
        <v>5.170454545454545</v>
      </c>
      <c r="O16" s="48"/>
      <c r="P16" s="54">
        <f t="shared" si="8"/>
        <v>320.56818181818181</v>
      </c>
      <c r="Q16" s="56">
        <f t="shared" ref="Q16:Q24" si="11">ROUND((M16+P16)*23.59%,2)</f>
        <v>983.09</v>
      </c>
      <c r="R16" s="57">
        <f t="shared" si="9"/>
        <v>5150.4763636363632</v>
      </c>
      <c r="S16" s="58">
        <f t="shared" si="10"/>
        <v>6.9226832844574773</v>
      </c>
    </row>
    <row r="17" spans="1:19" s="12" customFormat="1" ht="20.100000000000001" customHeight="1" x14ac:dyDescent="0.25">
      <c r="A17" s="51" t="s">
        <v>37</v>
      </c>
      <c r="B17" s="37">
        <v>30</v>
      </c>
      <c r="C17" s="38">
        <v>3</v>
      </c>
      <c r="D17" s="52">
        <v>24</v>
      </c>
      <c r="E17" s="52">
        <f t="shared" si="0"/>
        <v>720</v>
      </c>
      <c r="F17" s="53">
        <f t="shared" si="1"/>
        <v>240</v>
      </c>
      <c r="G17" s="53">
        <f>(C17)*24</f>
        <v>72</v>
      </c>
      <c r="H17" s="41">
        <v>158</v>
      </c>
      <c r="I17" s="42">
        <f t="shared" si="2"/>
        <v>4.9367088607594933</v>
      </c>
      <c r="J17" s="54">
        <f t="shared" si="3"/>
        <v>3554.4303797468351</v>
      </c>
      <c r="K17" s="44">
        <f t="shared" si="4"/>
        <v>592.40506329113919</v>
      </c>
      <c r="L17" s="45">
        <f t="shared" si="5"/>
        <v>355.44303797468353</v>
      </c>
      <c r="M17" s="55">
        <f t="shared" si="6"/>
        <v>4502.2784810126577</v>
      </c>
      <c r="N17" s="47">
        <f t="shared" si="7"/>
        <v>6.2531645569620249</v>
      </c>
      <c r="O17" s="48"/>
      <c r="P17" s="54">
        <f t="shared" si="8"/>
        <v>375.18987341772146</v>
      </c>
      <c r="Q17" s="56">
        <f t="shared" si="11"/>
        <v>1150.5899999999999</v>
      </c>
      <c r="R17" s="57">
        <f t="shared" si="9"/>
        <v>6028.058354430379</v>
      </c>
      <c r="S17" s="58">
        <f t="shared" si="10"/>
        <v>8.3723032700421935</v>
      </c>
    </row>
    <row r="18" spans="1:19" s="12" customFormat="1" ht="20.100000000000001" customHeight="1" x14ac:dyDescent="0.25">
      <c r="A18" s="51" t="s">
        <v>38</v>
      </c>
      <c r="B18" s="37">
        <v>31</v>
      </c>
      <c r="C18" s="38">
        <v>4</v>
      </c>
      <c r="D18" s="52">
        <v>24</v>
      </c>
      <c r="E18" s="52">
        <f>(B18)*24</f>
        <v>744</v>
      </c>
      <c r="F18" s="53">
        <f t="shared" si="1"/>
        <v>248</v>
      </c>
      <c r="G18" s="53">
        <f>(C18)*24</f>
        <v>96</v>
      </c>
      <c r="H18" s="41">
        <v>152</v>
      </c>
      <c r="I18" s="42">
        <f t="shared" si="2"/>
        <v>5.1315789473684212</v>
      </c>
      <c r="J18" s="54">
        <f t="shared" si="3"/>
        <v>3817.8947368421054</v>
      </c>
      <c r="K18" s="44">
        <f t="shared" si="4"/>
        <v>636.31578947368428</v>
      </c>
      <c r="L18" s="45">
        <f t="shared" si="5"/>
        <v>492.63157894736844</v>
      </c>
      <c r="M18" s="55">
        <f t="shared" si="6"/>
        <v>4946.8421052631584</v>
      </c>
      <c r="N18" s="47">
        <f t="shared" si="7"/>
        <v>6.6489813242784388</v>
      </c>
      <c r="O18" s="48"/>
      <c r="P18" s="54">
        <f t="shared" si="8"/>
        <v>412.23684210526318</v>
      </c>
      <c r="Q18" s="56">
        <f t="shared" si="11"/>
        <v>1264.21</v>
      </c>
      <c r="R18" s="57">
        <f t="shared" si="9"/>
        <v>6623.2889473684218</v>
      </c>
      <c r="S18" s="58">
        <f t="shared" si="10"/>
        <v>8.9022700905489547</v>
      </c>
    </row>
    <row r="19" spans="1:19" s="12" customFormat="1" ht="20.100000000000001" customHeight="1" x14ac:dyDescent="0.25">
      <c r="A19" s="51" t="s">
        <v>39</v>
      </c>
      <c r="B19" s="37">
        <v>30</v>
      </c>
      <c r="C19" s="38">
        <v>2</v>
      </c>
      <c r="D19" s="52">
        <v>24</v>
      </c>
      <c r="E19" s="52">
        <f t="shared" si="0"/>
        <v>720</v>
      </c>
      <c r="F19" s="53">
        <f t="shared" si="1"/>
        <v>240</v>
      </c>
      <c r="G19" s="53">
        <f>(C19)*24</f>
        <v>48</v>
      </c>
      <c r="H19" s="41">
        <v>159</v>
      </c>
      <c r="I19" s="42">
        <f t="shared" si="2"/>
        <v>4.9056603773584904</v>
      </c>
      <c r="J19" s="54">
        <f t="shared" si="3"/>
        <v>3532.0754716981132</v>
      </c>
      <c r="K19" s="44">
        <f t="shared" si="4"/>
        <v>588.67924528301887</v>
      </c>
      <c r="L19" s="45">
        <f t="shared" si="5"/>
        <v>235.47169811320754</v>
      </c>
      <c r="M19" s="55">
        <f t="shared" si="6"/>
        <v>4356.2264150943402</v>
      </c>
      <c r="N19" s="47">
        <f t="shared" si="7"/>
        <v>6.0503144654088059</v>
      </c>
      <c r="O19" s="48"/>
      <c r="P19" s="54">
        <f t="shared" si="8"/>
        <v>363.01886792452837</v>
      </c>
      <c r="Q19" s="56">
        <f t="shared" si="11"/>
        <v>1113.27</v>
      </c>
      <c r="R19" s="57">
        <f t="shared" si="9"/>
        <v>5832.515283018869</v>
      </c>
      <c r="S19" s="58">
        <f t="shared" si="10"/>
        <v>8.1007156708595396</v>
      </c>
    </row>
    <row r="20" spans="1:19" s="12" customFormat="1" ht="20.100000000000001" customHeight="1" x14ac:dyDescent="0.25">
      <c r="A20" s="51" t="s">
        <v>40</v>
      </c>
      <c r="B20" s="37">
        <v>31</v>
      </c>
      <c r="C20" s="38">
        <v>0</v>
      </c>
      <c r="D20" s="52">
        <v>24</v>
      </c>
      <c r="E20" s="52">
        <f t="shared" si="0"/>
        <v>744</v>
      </c>
      <c r="F20" s="53">
        <f t="shared" si="1"/>
        <v>248</v>
      </c>
      <c r="G20" s="53"/>
      <c r="H20" s="41">
        <v>184</v>
      </c>
      <c r="I20" s="42">
        <f t="shared" si="2"/>
        <v>4.2391304347826084</v>
      </c>
      <c r="J20" s="54">
        <f t="shared" si="3"/>
        <v>3153.9130434782605</v>
      </c>
      <c r="K20" s="44">
        <f t="shared" si="4"/>
        <v>525.6521739130435</v>
      </c>
      <c r="L20" s="45">
        <f t="shared" si="5"/>
        <v>0</v>
      </c>
      <c r="M20" s="55">
        <f t="shared" si="6"/>
        <v>3679.565217391304</v>
      </c>
      <c r="N20" s="47">
        <f t="shared" si="7"/>
        <v>4.945652173913043</v>
      </c>
      <c r="O20" s="48"/>
      <c r="P20" s="54">
        <f t="shared" si="8"/>
        <v>306.63043478260869</v>
      </c>
      <c r="Q20" s="56">
        <f t="shared" si="11"/>
        <v>940.34</v>
      </c>
      <c r="R20" s="57">
        <f t="shared" si="9"/>
        <v>4926.5356521739122</v>
      </c>
      <c r="S20" s="58">
        <f t="shared" si="10"/>
        <v>6.6216877045348284</v>
      </c>
    </row>
    <row r="21" spans="1:19" s="12" customFormat="1" ht="20.100000000000001" customHeight="1" x14ac:dyDescent="0.25">
      <c r="A21" s="59" t="s">
        <v>41</v>
      </c>
      <c r="B21" s="37">
        <v>31</v>
      </c>
      <c r="C21" s="38">
        <v>0</v>
      </c>
      <c r="D21" s="52">
        <v>24</v>
      </c>
      <c r="E21" s="52">
        <f t="shared" si="0"/>
        <v>744</v>
      </c>
      <c r="F21" s="53">
        <f t="shared" si="1"/>
        <v>248</v>
      </c>
      <c r="G21" s="53"/>
      <c r="H21" s="41">
        <v>168</v>
      </c>
      <c r="I21" s="42">
        <f t="shared" si="2"/>
        <v>4.6428571428571432</v>
      </c>
      <c r="J21" s="54">
        <f t="shared" si="3"/>
        <v>3454.2857142857147</v>
      </c>
      <c r="K21" s="44">
        <f t="shared" si="4"/>
        <v>575.71428571428578</v>
      </c>
      <c r="L21" s="45">
        <f t="shared" si="5"/>
        <v>0</v>
      </c>
      <c r="M21" s="55">
        <f t="shared" si="6"/>
        <v>4030.0000000000005</v>
      </c>
      <c r="N21" s="47">
        <f t="shared" si="7"/>
        <v>5.416666666666667</v>
      </c>
      <c r="O21" s="48"/>
      <c r="P21" s="54">
        <f t="shared" si="8"/>
        <v>335.83333333333337</v>
      </c>
      <c r="Q21" s="56">
        <f t="shared" si="11"/>
        <v>1029.9000000000001</v>
      </c>
      <c r="R21" s="57">
        <f t="shared" si="9"/>
        <v>5395.7333333333336</v>
      </c>
      <c r="S21" s="58">
        <f t="shared" si="10"/>
        <v>7.2523297491039429</v>
      </c>
    </row>
    <row r="22" spans="1:19" s="12" customFormat="1" ht="20.100000000000001" customHeight="1" x14ac:dyDescent="0.25">
      <c r="A22" s="60" t="s">
        <v>42</v>
      </c>
      <c r="B22" s="37">
        <v>30</v>
      </c>
      <c r="C22" s="38">
        <v>0</v>
      </c>
      <c r="D22" s="52">
        <v>24</v>
      </c>
      <c r="E22" s="52">
        <f t="shared" si="0"/>
        <v>720</v>
      </c>
      <c r="F22" s="53">
        <f t="shared" si="1"/>
        <v>240</v>
      </c>
      <c r="G22" s="53"/>
      <c r="H22" s="41">
        <v>176</v>
      </c>
      <c r="I22" s="42">
        <f t="shared" si="2"/>
        <v>4.4318181818181817</v>
      </c>
      <c r="J22" s="54">
        <f t="shared" si="3"/>
        <v>3190.909090909091</v>
      </c>
      <c r="K22" s="44">
        <f t="shared" si="4"/>
        <v>531.81818181818176</v>
      </c>
      <c r="L22" s="45">
        <f t="shared" si="5"/>
        <v>0</v>
      </c>
      <c r="M22" s="55">
        <f t="shared" si="6"/>
        <v>3722.727272727273</v>
      </c>
      <c r="N22" s="47">
        <f t="shared" si="7"/>
        <v>5.1704545454545459</v>
      </c>
      <c r="O22" s="48"/>
      <c r="P22" s="54">
        <f t="shared" si="8"/>
        <v>310.22727272727275</v>
      </c>
      <c r="Q22" s="56">
        <f t="shared" si="11"/>
        <v>951.37</v>
      </c>
      <c r="R22" s="57">
        <f t="shared" si="9"/>
        <v>4984.3245454545458</v>
      </c>
      <c r="S22" s="58">
        <f t="shared" si="10"/>
        <v>6.92267297979798</v>
      </c>
    </row>
    <row r="23" spans="1:19" s="12" customFormat="1" ht="20.100000000000001" customHeight="1" x14ac:dyDescent="0.25">
      <c r="A23" s="51" t="s">
        <v>43</v>
      </c>
      <c r="B23" s="37">
        <v>31</v>
      </c>
      <c r="C23" s="38">
        <v>0</v>
      </c>
      <c r="D23" s="52">
        <v>24</v>
      </c>
      <c r="E23" s="52">
        <f t="shared" si="0"/>
        <v>744</v>
      </c>
      <c r="F23" s="53">
        <f t="shared" si="1"/>
        <v>248</v>
      </c>
      <c r="G23" s="53"/>
      <c r="H23" s="41">
        <v>176</v>
      </c>
      <c r="I23" s="42">
        <f t="shared" si="2"/>
        <v>4.4318181818181817</v>
      </c>
      <c r="J23" s="54">
        <f t="shared" si="3"/>
        <v>3297.272727272727</v>
      </c>
      <c r="K23" s="44">
        <f t="shared" si="4"/>
        <v>549.5454545454545</v>
      </c>
      <c r="L23" s="45">
        <f t="shared" si="5"/>
        <v>0</v>
      </c>
      <c r="M23" s="55">
        <f t="shared" si="6"/>
        <v>3846.8181818181815</v>
      </c>
      <c r="N23" s="47">
        <f t="shared" si="7"/>
        <v>5.170454545454545</v>
      </c>
      <c r="O23" s="48"/>
      <c r="P23" s="54">
        <f t="shared" si="8"/>
        <v>320.56818181818181</v>
      </c>
      <c r="Q23" s="56">
        <f t="shared" si="11"/>
        <v>983.09</v>
      </c>
      <c r="R23" s="57">
        <f t="shared" si="9"/>
        <v>5150.4763636363632</v>
      </c>
      <c r="S23" s="58">
        <f t="shared" si="10"/>
        <v>6.9226832844574773</v>
      </c>
    </row>
    <row r="24" spans="1:19" ht="20.100000000000001" customHeight="1" x14ac:dyDescent="0.25">
      <c r="A24" s="51" t="s">
        <v>44</v>
      </c>
      <c r="B24" s="37">
        <v>30</v>
      </c>
      <c r="C24" s="38">
        <v>1</v>
      </c>
      <c r="D24" s="52">
        <v>24</v>
      </c>
      <c r="E24" s="52">
        <f t="shared" si="0"/>
        <v>720</v>
      </c>
      <c r="F24" s="53">
        <f t="shared" si="1"/>
        <v>240</v>
      </c>
      <c r="G24" s="53">
        <f>(C24)*24</f>
        <v>24</v>
      </c>
      <c r="H24" s="41">
        <v>159</v>
      </c>
      <c r="I24" s="42">
        <f t="shared" si="2"/>
        <v>4.9056603773584904</v>
      </c>
      <c r="J24" s="54">
        <f t="shared" si="3"/>
        <v>3532.0754716981132</v>
      </c>
      <c r="K24" s="44">
        <f t="shared" si="4"/>
        <v>588.67924528301887</v>
      </c>
      <c r="L24" s="45">
        <f t="shared" si="5"/>
        <v>117.73584905660377</v>
      </c>
      <c r="M24" s="55">
        <f t="shared" si="6"/>
        <v>4238.4905660377362</v>
      </c>
      <c r="N24" s="47">
        <f t="shared" si="7"/>
        <v>5.8867924528301891</v>
      </c>
      <c r="O24" s="48"/>
      <c r="P24" s="61">
        <f t="shared" si="8"/>
        <v>353.20754716981133</v>
      </c>
      <c r="Q24" s="56">
        <f t="shared" si="11"/>
        <v>1083.18</v>
      </c>
      <c r="R24" s="57">
        <f t="shared" si="9"/>
        <v>5674.8781132075483</v>
      </c>
      <c r="S24" s="58">
        <f t="shared" si="10"/>
        <v>7.8817751572327062</v>
      </c>
    </row>
    <row r="25" spans="1:19" s="12" customFormat="1" ht="20.100000000000001" customHeight="1" thickBot="1" x14ac:dyDescent="0.3">
      <c r="A25" s="63" t="s">
        <v>45</v>
      </c>
      <c r="B25" s="37">
        <v>31</v>
      </c>
      <c r="C25" s="38">
        <v>4</v>
      </c>
      <c r="D25" s="64">
        <v>24</v>
      </c>
      <c r="E25" s="64">
        <f t="shared" si="0"/>
        <v>744</v>
      </c>
      <c r="F25" s="65">
        <f t="shared" si="1"/>
        <v>248</v>
      </c>
      <c r="G25" s="66">
        <f>(C25)*24</f>
        <v>96</v>
      </c>
      <c r="H25" s="41">
        <v>158</v>
      </c>
      <c r="I25" s="42">
        <f t="shared" si="2"/>
        <v>4.9367088607594933</v>
      </c>
      <c r="J25" s="54">
        <f>E25*I25</f>
        <v>3672.911392405063</v>
      </c>
      <c r="K25" s="44">
        <f t="shared" si="4"/>
        <v>612.15189873417717</v>
      </c>
      <c r="L25" s="45">
        <f t="shared" si="5"/>
        <v>473.92405063291136</v>
      </c>
      <c r="M25" s="55">
        <f>J25+K25+L25</f>
        <v>4758.9873417721519</v>
      </c>
      <c r="N25" s="47">
        <f t="shared" si="7"/>
        <v>6.396488362596978</v>
      </c>
      <c r="O25" s="48"/>
      <c r="P25" s="67">
        <f t="shared" si="8"/>
        <v>396.58227848101268</v>
      </c>
      <c r="Q25" s="56">
        <f>ROUND((M25+P25)*23.59%,2)</f>
        <v>1216.2</v>
      </c>
      <c r="R25" s="57">
        <f>M25+P25+Q25</f>
        <v>6371.7696202531642</v>
      </c>
      <c r="S25" s="68">
        <f t="shared" si="10"/>
        <v>8.5642064788348975</v>
      </c>
    </row>
    <row r="26" spans="1:19" s="12" customFormat="1" ht="29.4" customHeight="1" thickBot="1" x14ac:dyDescent="0.3">
      <c r="A26" s="69" t="s">
        <v>46</v>
      </c>
      <c r="B26" s="70">
        <f>SUM(B14:B25)</f>
        <v>365</v>
      </c>
      <c r="C26" s="71">
        <f>SUM(C14:C25)</f>
        <v>15</v>
      </c>
      <c r="D26" s="72"/>
      <c r="E26" s="73">
        <f>SUM(E14:E25)</f>
        <v>8760</v>
      </c>
      <c r="F26" s="73">
        <f>SUM(F14:F25)</f>
        <v>2920</v>
      </c>
      <c r="G26" s="73">
        <f>SUM(G14:G25)</f>
        <v>360</v>
      </c>
      <c r="H26" s="73">
        <f>SUM(H14:H25)</f>
        <v>1994</v>
      </c>
      <c r="I26" s="74"/>
      <c r="J26" s="75">
        <f>SUM(J14:J25)</f>
        <v>41233.326469894462</v>
      </c>
      <c r="K26" s="76">
        <f>SUM(K14:K25)</f>
        <v>6872.2210783157434</v>
      </c>
      <c r="L26" s="77">
        <f>SUM(L14:L25)</f>
        <v>1786.6347861533459</v>
      </c>
      <c r="M26" s="78">
        <f>SUM(M14:M25)</f>
        <v>49892.182334363562</v>
      </c>
      <c r="N26" s="79">
        <f>M26/E26</f>
        <v>5.6954546043794023</v>
      </c>
      <c r="O26" s="10"/>
      <c r="P26" s="75">
        <f>SUM(P14:P25)</f>
        <v>4157.6818611969629</v>
      </c>
      <c r="Q26" s="80">
        <f>SUM(Q14:Q25)</f>
        <v>12750.360000000002</v>
      </c>
      <c r="R26" s="81">
        <f>SUM(R14:R25)</f>
        <v>66800.224195560528</v>
      </c>
      <c r="S26" s="79">
        <f>R26/E26+0.004404</f>
        <v>7.6300003693562246</v>
      </c>
    </row>
    <row r="27" spans="1:19" s="12" customFormat="1" ht="25.8" customHeight="1" x14ac:dyDescent="0.3">
      <c r="A27" s="141" t="s">
        <v>59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spans="1:19" s="12" customFormat="1" ht="17.25" customHeight="1" x14ac:dyDescent="0.25">
      <c r="A28" s="83" t="s">
        <v>53</v>
      </c>
      <c r="B28" s="83"/>
      <c r="C28" s="83"/>
      <c r="D28" s="83"/>
      <c r="E28" s="83"/>
      <c r="F28" s="83"/>
      <c r="G28" s="83"/>
      <c r="H28" s="83"/>
      <c r="I28" s="83"/>
      <c r="J28" s="82"/>
      <c r="K28" s="82"/>
      <c r="L28" s="82"/>
      <c r="M28" s="82"/>
      <c r="N28" s="82"/>
      <c r="O28" s="10"/>
      <c r="P28" s="82"/>
      <c r="Q28" s="82"/>
      <c r="R28" s="82"/>
      <c r="S28" s="82"/>
    </row>
    <row r="29" spans="1:19" s="12" customFormat="1" ht="17.25" customHeight="1" x14ac:dyDescent="0.25">
      <c r="A29" s="83" t="s">
        <v>55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12" customFormat="1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12" customFormat="1" ht="18" customHeight="1" x14ac:dyDescent="0.25">
      <c r="A31" s="105" t="s">
        <v>47</v>
      </c>
      <c r="B31" s="106"/>
      <c r="C31" s="106"/>
      <c r="D31" s="106"/>
      <c r="E31" s="106"/>
      <c r="F31" s="106"/>
      <c r="G31" s="106"/>
      <c r="H31" s="107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spans="1:19" s="12" customFormat="1" ht="12.75" customHeight="1" x14ac:dyDescent="0.3">
      <c r="A32" s="99"/>
      <c r="B32" s="99"/>
      <c r="C32" s="99"/>
      <c r="D32" s="84"/>
      <c r="E32" s="85"/>
      <c r="F32" s="85"/>
      <c r="G32" s="85"/>
      <c r="H32" s="8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s="12" customFormat="1" ht="17.25" customHeight="1" x14ac:dyDescent="0.25">
      <c r="A33" s="98" t="s">
        <v>48</v>
      </c>
      <c r="B33" s="98"/>
      <c r="C33" s="98"/>
      <c r="D33" s="98"/>
      <c r="E33" s="98"/>
      <c r="F33" s="2">
        <v>0.09</v>
      </c>
      <c r="G33" s="86" t="s">
        <v>20</v>
      </c>
      <c r="H33" s="86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spans="1:19" ht="24.6" customHeight="1" x14ac:dyDescent="0.25">
      <c r="A34" s="97" t="s">
        <v>49</v>
      </c>
      <c r="B34" s="97"/>
      <c r="C34" s="97"/>
      <c r="D34" s="97"/>
      <c r="E34" s="97"/>
      <c r="F34" s="3">
        <v>0.06</v>
      </c>
      <c r="G34" s="86" t="s">
        <v>20</v>
      </c>
      <c r="H34" s="86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spans="1:19" s="87" customFormat="1" ht="30.75" customHeight="1" x14ac:dyDescent="0.25">
      <c r="A35" s="104" t="s">
        <v>50</v>
      </c>
      <c r="B35" s="104"/>
      <c r="C35" s="104"/>
      <c r="D35" s="104"/>
      <c r="E35" s="104"/>
      <c r="F35" s="3">
        <v>0.09</v>
      </c>
      <c r="G35" s="86" t="s">
        <v>20</v>
      </c>
      <c r="H35" s="86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spans="1:19" s="87" customFormat="1" ht="23.4" customHeight="1" x14ac:dyDescent="0.25">
      <c r="A36" s="97" t="s">
        <v>51</v>
      </c>
      <c r="B36" s="97"/>
      <c r="C36" s="97"/>
      <c r="D36" s="97"/>
      <c r="E36" s="97"/>
      <c r="F36" s="3">
        <v>0.06</v>
      </c>
      <c r="G36" s="86" t="s">
        <v>20</v>
      </c>
      <c r="H36" s="86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spans="1:19" s="87" customFormat="1" ht="23.4" customHeight="1" x14ac:dyDescent="0.25">
      <c r="A37" s="97" t="s">
        <v>54</v>
      </c>
      <c r="B37" s="97"/>
      <c r="C37" s="97"/>
      <c r="D37" s="97"/>
      <c r="E37" s="97"/>
      <c r="F37" s="3">
        <v>7.0000000000000007E-2</v>
      </c>
      <c r="G37" s="86" t="s">
        <v>20</v>
      </c>
      <c r="H37" s="86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spans="1:19" s="87" customFormat="1" ht="49.2" customHeight="1" x14ac:dyDescent="0.25">
      <c r="A38" s="102" t="s">
        <v>52</v>
      </c>
      <c r="B38" s="102"/>
      <c r="C38" s="102"/>
      <c r="D38" s="102"/>
      <c r="E38" s="103"/>
      <c r="F38" s="88">
        <f>S26+F33+F34+F35+F36+F37</f>
        <v>8.0000003693562238</v>
      </c>
      <c r="G38" s="100" t="s">
        <v>20</v>
      </c>
      <c r="H38" s="101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spans="1:19" s="87" customFormat="1" x14ac:dyDescent="0.25"/>
    <row r="40" spans="1:19" s="87" customFormat="1" x14ac:dyDescent="0.25"/>
    <row r="41" spans="1:19" s="87" customFormat="1" x14ac:dyDescent="0.25"/>
    <row r="42" spans="1:19" s="87" customFormat="1" x14ac:dyDescent="0.25"/>
    <row r="43" spans="1:19" s="87" customFormat="1" x14ac:dyDescent="0.25"/>
    <row r="44" spans="1:19" s="87" customFormat="1" ht="23.4" customHeight="1" x14ac:dyDescent="0.25"/>
    <row r="45" spans="1:19" x14ac:dyDescent="0.25">
      <c r="A45" s="62"/>
      <c r="C45" s="62"/>
    </row>
    <row r="46" spans="1:19" x14ac:dyDescent="0.25">
      <c r="A46" s="62"/>
      <c r="C46" s="62"/>
    </row>
    <row r="47" spans="1:19" x14ac:dyDescent="0.25">
      <c r="A47" s="62"/>
      <c r="C47" s="62"/>
    </row>
    <row r="48" spans="1:19" x14ac:dyDescent="0.25">
      <c r="A48" s="62"/>
      <c r="C48" s="62"/>
    </row>
    <row r="49" spans="1:5" x14ac:dyDescent="0.25">
      <c r="A49" s="62"/>
      <c r="C49" s="62"/>
    </row>
    <row r="50" spans="1:5" x14ac:dyDescent="0.25">
      <c r="A50" s="62"/>
      <c r="C50" s="62"/>
    </row>
    <row r="51" spans="1:5" x14ac:dyDescent="0.25">
      <c r="B51" s="90"/>
      <c r="D51" s="90"/>
      <c r="E51" s="90"/>
    </row>
    <row r="52" spans="1:5" x14ac:dyDescent="0.25">
      <c r="B52" s="90"/>
      <c r="D52" s="90"/>
      <c r="E52" s="90"/>
    </row>
    <row r="53" spans="1:5" x14ac:dyDescent="0.25">
      <c r="B53" s="90"/>
      <c r="D53" s="90"/>
      <c r="E53" s="90"/>
    </row>
    <row r="54" spans="1:5" x14ac:dyDescent="0.25">
      <c r="B54" s="90"/>
      <c r="D54" s="90"/>
      <c r="E54" s="90"/>
    </row>
    <row r="55" spans="1:5" x14ac:dyDescent="0.25">
      <c r="B55" s="90"/>
      <c r="D55" s="90"/>
      <c r="E55" s="90"/>
    </row>
  </sheetData>
  <mergeCells count="35">
    <mergeCell ref="F12:F13"/>
    <mergeCell ref="G12:G13"/>
    <mergeCell ref="H12:H13"/>
    <mergeCell ref="P9:Q9"/>
    <mergeCell ref="B1:T1"/>
    <mergeCell ref="B3:T3"/>
    <mergeCell ref="B5:T5"/>
    <mergeCell ref="R9:R10"/>
    <mergeCell ref="S9:S10"/>
    <mergeCell ref="B10:B11"/>
    <mergeCell ref="C10:C11"/>
    <mergeCell ref="A8:C8"/>
    <mergeCell ref="I9:I11"/>
    <mergeCell ref="J9:N9"/>
    <mergeCell ref="E10:E11"/>
    <mergeCell ref="F10:F11"/>
    <mergeCell ref="G10:G11"/>
    <mergeCell ref="H10:H11"/>
    <mergeCell ref="D10:D11"/>
    <mergeCell ref="I12:I13"/>
    <mergeCell ref="A34:E34"/>
    <mergeCell ref="A33:E33"/>
    <mergeCell ref="A32:C32"/>
    <mergeCell ref="G38:H38"/>
    <mergeCell ref="A38:E38"/>
    <mergeCell ref="A37:E37"/>
    <mergeCell ref="A36:E36"/>
    <mergeCell ref="A35:E35"/>
    <mergeCell ref="A31:H31"/>
    <mergeCell ref="A9:A13"/>
    <mergeCell ref="B9:H9"/>
    <mergeCell ref="B12:B13"/>
    <mergeCell ref="C12:C13"/>
    <mergeCell ref="D12:D13"/>
    <mergeCell ref="E12:E13"/>
  </mergeCells>
  <pageMargins left="0.31496062992125984" right="0.31496062992125984" top="0.19685039370078741" bottom="0.19685039370078741" header="0.31496062992125984" footer="0.23622047244094491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28EBB1BA9A5D74B8887D1D0355963EB" ma:contentTypeVersion="14" ma:contentTypeDescription="Izveidot jaunu dokumentu." ma:contentTypeScope="" ma:versionID="f1fad5e22670b0f1eff42d6d6f4a10c6">
  <xsd:schema xmlns:xsd="http://www.w3.org/2001/XMLSchema" xmlns:xs="http://www.w3.org/2001/XMLSchema" xmlns:p="http://schemas.microsoft.com/office/2006/metadata/properties" xmlns:ns2="91b49ab1-9be5-4af7-9e50-846f311e3d04" xmlns:ns3="2570daea-32e5-443d-864e-89f901ca737d" targetNamespace="http://schemas.microsoft.com/office/2006/metadata/properties" ma:root="true" ma:fieldsID="e89d32297e05cc1f3dfdbe21bb54bd20" ns2:_="" ns3:_="">
    <xsd:import namespace="91b49ab1-9be5-4af7-9e50-846f311e3d04"/>
    <xsd:import namespace="2570daea-32e5-443d-864e-89f901c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49ab1-9be5-4af7-9e50-846f311e3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0daea-32e5-443d-864e-89f901ca73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28ba81-43cb-40ab-be5b-551047c626d1}" ma:internalName="TaxCatchAll" ma:showField="CatchAllData" ma:web="2570daea-32e5-443d-864e-89f901ca7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70daea-32e5-443d-864e-89f901ca737d" xsi:nil="true"/>
    <lcf76f155ced4ddcb4097134ff3c332f xmlns="91b49ab1-9be5-4af7-9e50-846f311e3d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A65FDA-EA54-453C-986B-6FFF0C46C9BC}"/>
</file>

<file path=customXml/itemProps2.xml><?xml version="1.0" encoding="utf-8"?>
<ds:datastoreItem xmlns:ds="http://schemas.openxmlformats.org/officeDocument/2006/customXml" ds:itemID="{FE9D435B-8A82-4F98-A9A6-F5F0FEF9AF74}"/>
</file>

<file path=customXml/itemProps3.xml><?xml version="1.0" encoding="utf-8"?>
<ds:datastoreItem xmlns:ds="http://schemas.openxmlformats.org/officeDocument/2006/customXml" ds:itemID="{3D96C8A3-41A6-4E95-BD13-E9AD8F3E6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Izmaksu atšifrējums </vt:lpstr>
      <vt:lpstr>'Izmaksu atšifrējums '!Drukāt_virsrakstus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Diennaksts stundas terifa likme 2026.gadam</dc:title>
  <dc:subject/>
  <dc:creator/>
  <cp:keywords>IUB, skaidrojums, apsardze </cp:keywords>
  <dc:description/>
  <cp:lastModifiedBy/>
  <cp:revision>1</cp:revision>
  <dcterms:created xsi:type="dcterms:W3CDTF">2026-02-27T07:46:35Z</dcterms:created>
  <dcterms:modified xsi:type="dcterms:W3CDTF">2026-02-27T07:48:11Z</dcterms:modified>
  <cp:category>Drošības biznesa asociācijas satavotās aktuālās stundas tarifu likmes 2026.gadam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0x010100F28EBB1BA9A5D74B8887D1D0355963EB</vt:lpwstr>
  </property>
</Properties>
</file>